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36" activeTab="0"/>
  </bookViews>
  <sheets>
    <sheet name="Sobota_I_kolo_sekt_A" sheetId="1" r:id="rId1"/>
    <sheet name="Sobota_I_kolo_sekt_B" sheetId="2" r:id="rId2"/>
    <sheet name="Sobota I.kolo sekt 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<sst xmlns="http://schemas.openxmlformats.org/spreadsheetml/2006/main" count="531" uniqueCount="151">
  <si>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</si>
  <si>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</si>
  <si>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</si>
  <si>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</si>
  <si>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</si>
  <si>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</si>
  <si>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</si>
  <si>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</si>
  <si>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</si>
  <si>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</si>
  <si>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</si>
  <si>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</si>
  <si>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</si>
  <si>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</si>
  <si>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</si>
  <si>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</si>
  <si>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</si>
  <si>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</si>
  <si>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</si>
  <si>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</si>
  <si>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</si>
  <si>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</si>
  <si>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</si>
  <si>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</si>
  <si>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</si>
  <si>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</si>
  <si>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</si>
  <si>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</si>
  <si>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</si>
  <si>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</si>
  <si>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</si>
  <si>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</si>
  <si>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</si>
  <si>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</si>
  <si>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</si>
  <si>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</si>
  <si>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</si>
  <si>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</si>
  <si>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Ryby spolu</t>
  </si>
  <si>
    <t xml:space="preserve">III.preteky 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</si>
  <si>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</si>
  <si>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</si>
  <si>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</si>
  <si>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</si>
  <si>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</si>
  <si>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</si>
  <si>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</si>
  <si>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</si>
  <si>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</si>
  <si>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</si>
  <si>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</si>
  <si>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 xml:space="preserve">2.liga sektor A  SOBOTA                                                                                                                                                                                  </t>
  </si>
  <si>
    <t xml:space="preserve">2.liga sektor B       SOBOTA                                                                                                                                                                            </t>
  </si>
  <si>
    <t xml:space="preserve">2. liga sektor C          SOBOTA                                                                                                                                                                      </t>
  </si>
  <si>
    <t xml:space="preserve">2.liga sektor D         SOBOTA                                                                                                                                                                       </t>
  </si>
  <si>
    <t xml:space="preserve">2.liga sektor A  NEDEĽA                                                                                                                                                                                </t>
  </si>
  <si>
    <t xml:space="preserve">2.liga sektor B  NEDEĽA                                                                                                                                                                                </t>
  </si>
  <si>
    <t xml:space="preserve">2. liga sektor C NEDEĽA                                                                                                                                                                                </t>
  </si>
  <si>
    <t xml:space="preserve">2. liga  sektor D   NEDEĽA                                                                                                                                                                                </t>
  </si>
  <si>
    <t xml:space="preserve">2. liga 2016 CELKOM </t>
  </si>
  <si>
    <t>I. preteky Kysuca</t>
  </si>
  <si>
    <t>B.Bystrica</t>
  </si>
  <si>
    <t>Hlohovec</t>
  </si>
  <si>
    <t>Humenné</t>
  </si>
  <si>
    <t>Košice A</t>
  </si>
  <si>
    <t>Košice B</t>
  </si>
  <si>
    <t>Kysuca B</t>
  </si>
  <si>
    <t xml:space="preserve">Nové Mesto </t>
  </si>
  <si>
    <t>Partizánske</t>
  </si>
  <si>
    <t>Ružomberok</t>
  </si>
  <si>
    <t>Trnava</t>
  </si>
  <si>
    <t>Vranov</t>
  </si>
  <si>
    <t>Želiezovce</t>
  </si>
  <si>
    <t>Súčet umiestn</t>
  </si>
  <si>
    <t>2. liga NEDEĽA Partizánske</t>
  </si>
  <si>
    <t>2. liga SOBOTA Partizánske</t>
  </si>
  <si>
    <t>2. Liga prívlač SO+NE Partizánske</t>
  </si>
  <si>
    <t>Baranovič Samo</t>
  </si>
  <si>
    <t>Levčík Miroslav</t>
  </si>
  <si>
    <t>Černay Peter</t>
  </si>
  <si>
    <t>Brek Juraj</t>
  </si>
  <si>
    <t>Bača Peter</t>
  </si>
  <si>
    <t>Brcko Peter</t>
  </si>
  <si>
    <t>Otávka Martin</t>
  </si>
  <si>
    <t>Urban Patrik</t>
  </si>
  <si>
    <t>Bačo Marián</t>
  </si>
  <si>
    <t>Palaščák Alex</t>
  </si>
  <si>
    <t>Drančák Davik</t>
  </si>
  <si>
    <t>Kotoč Juraj</t>
  </si>
  <si>
    <t>Zamba Ladislav</t>
  </si>
  <si>
    <t>Pollák Matej</t>
  </si>
  <si>
    <t>Kolík Filip</t>
  </si>
  <si>
    <t>Janitor Ján</t>
  </si>
  <si>
    <t>Halač Juraj</t>
  </si>
  <si>
    <t>Mašán Tomáš</t>
  </si>
  <si>
    <t>Líška Juraj</t>
  </si>
  <si>
    <t>Ardan Alex</t>
  </si>
  <si>
    <t>Pavelko Ondrej</t>
  </si>
  <si>
    <t>Hegedus Štefan</t>
  </si>
  <si>
    <t>Haláč Jozef</t>
  </si>
  <si>
    <t>Zacher Tomáš</t>
  </si>
  <si>
    <t>Zacher Martin</t>
  </si>
  <si>
    <t>Patrnčiak Dušan</t>
  </si>
  <si>
    <t>Lukačovič Milan</t>
  </si>
  <si>
    <t>Líška Peter</t>
  </si>
  <si>
    <t>Nič Michal</t>
  </si>
  <si>
    <t>Timoranský Attila</t>
  </si>
  <si>
    <t>Sýkorčin Martin</t>
  </si>
  <si>
    <t>Nagy Tibor</t>
  </si>
  <si>
    <t>Hatala Richard</t>
  </si>
  <si>
    <t>Popovič Milan</t>
  </si>
  <si>
    <t>Blumenstein M.</t>
  </si>
  <si>
    <t>Janočko Pavol</t>
  </si>
  <si>
    <t>Gajarský Miro</t>
  </si>
  <si>
    <t>Líška Ľubomír</t>
  </si>
  <si>
    <t>Smatana Michal</t>
  </si>
  <si>
    <t>Miklo Igor</t>
  </si>
  <si>
    <t>Sadloň Ondrej</t>
  </si>
  <si>
    <t>Michalka Marián</t>
  </si>
  <si>
    <t>Cibulka Milan</t>
  </si>
  <si>
    <t>Mihok Marián</t>
  </si>
  <si>
    <t>Zavadil Patrik</t>
  </si>
  <si>
    <t>Šagát Andrej</t>
  </si>
  <si>
    <t>Borovský Martin</t>
  </si>
  <si>
    <t>Zošiak Michal</t>
  </si>
  <si>
    <t>Partizánske 27.8.2016</t>
  </si>
  <si>
    <t>Hlavný rozhodca: Supák Ladislav                                Garant: Hatala Richard                                             Riaditeľ:</t>
  </si>
  <si>
    <t>Hlavný rozhodca: Supák Ladislav                               Garant: Hatala Richard                                                Riaditeľ:</t>
  </si>
  <si>
    <t>Hlavný rozhodca: Supák Ladislav                                                        Garant: Hatala Richard                                Riaditeľ:</t>
  </si>
  <si>
    <t>Partizánske  27.8.2016</t>
  </si>
  <si>
    <t>Hlavný rozhodca: Supák Ladislav                                           Garant:  Hatala Richard                                        Riaditeľ:</t>
  </si>
  <si>
    <t>Hlavný rozhodca: Supák Ladislav                                             Garant:  Hatala Richard                                Riaditeľ:</t>
  </si>
  <si>
    <t>Líška Ľubo</t>
  </si>
  <si>
    <t>Majer Milan</t>
  </si>
  <si>
    <t>Ardan Aleš</t>
  </si>
  <si>
    <t>Jenčo Tomáš</t>
  </si>
  <si>
    <t xml:space="preserve"> Zavadil Patrik</t>
  </si>
  <si>
    <t>Baranovič Samuel</t>
  </si>
  <si>
    <t xml:space="preserve">Otávka Martin </t>
  </si>
  <si>
    <t>Drančák David</t>
  </si>
  <si>
    <t>Palaščák Alex.</t>
  </si>
  <si>
    <t>Mašan Tomáš</t>
  </si>
  <si>
    <t>Gajarský Miroslav</t>
  </si>
  <si>
    <t>Blumenstein Michal</t>
  </si>
  <si>
    <t>II. Preteky  Partizánsk</t>
  </si>
  <si>
    <t>Partizánske 28.8.2016</t>
  </si>
  <si>
    <t>Hlavný rozhodca: Supák Ladislav                                     Garant: Hatala Richard                                                  Riaditeľ:</t>
  </si>
  <si>
    <t>Hlavný rozhodca: Supák Ladislav                                    Garant: Hatala Richard                                            Riaditeľ:</t>
  </si>
  <si>
    <t>Hlavný rozhodca:  Supák Ladislav                                                   Garant: Hatala Richard                       Riaditeľ:</t>
  </si>
  <si>
    <t>Hlavný rozhodca: Supák Ladislav                                   Garant: Hatala Richard                                              Riaditeľ:</t>
  </si>
  <si>
    <t>Hlavný rozhodca: Supák Ladislav                         Garant:  Hatala Richard                 Riaditeľ: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</si>
</sst>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\P\r\a\vd\a;&quot;Pravda&quot;;&quot;Nepravda&quot;"/>
    <numFmt numFmtId="174" formatCode="[$€-2]\ #\ ##,000_);[Red]\([$¥€-2]\ #\ ##,0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2" fontId="29" fillId="7" borderId="42" xfId="0" applyNumberFormat="1" applyFont="1" applyFill="1" applyBorder="1" applyAlignment="1">
      <alignment horizontal="center" vertical="center" wrapText="1"/>
    </xf>
    <xf numFmtId="172" fontId="29" fillId="7" borderId="43" xfId="0" applyNumberFormat="1" applyFont="1" applyFill="1" applyBorder="1" applyAlignment="1">
      <alignment horizontal="center" vertical="center" wrapText="1"/>
    </xf>
    <xf numFmtId="172" fontId="29" fillId="7" borderId="44" xfId="0" applyNumberFormat="1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7" fillId="10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30" fillId="4" borderId="5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55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21" fillId="25" borderId="5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9" fillId="26" borderId="61" xfId="0" applyFont="1" applyFill="1" applyBorder="1" applyAlignment="1">
      <alignment horizontal="center" vertical="center" wrapText="1"/>
    </xf>
    <xf numFmtId="0" fontId="21" fillId="26" borderId="34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26" borderId="48" xfId="0" applyFont="1" applyFill="1" applyBorder="1" applyAlignment="1">
      <alignment horizontal="center" vertical="center"/>
    </xf>
    <xf numFmtId="0" fontId="30" fillId="27" borderId="52" xfId="0" applyFont="1" applyFill="1" applyBorder="1" applyAlignment="1">
      <alignment horizontal="center" vertical="center" wrapText="1"/>
    </xf>
    <xf numFmtId="0" fontId="21" fillId="28" borderId="37" xfId="0" applyFont="1" applyFill="1" applyBorder="1" applyAlignment="1">
      <alignment horizontal="center" vertical="center"/>
    </xf>
    <xf numFmtId="0" fontId="21" fillId="29" borderId="48" xfId="0" applyFont="1" applyFill="1" applyBorder="1" applyAlignment="1">
      <alignment horizontal="center" vertical="center"/>
    </xf>
    <xf numFmtId="0" fontId="21" fillId="29" borderId="34" xfId="0" applyFont="1" applyFill="1" applyBorder="1" applyAlignment="1">
      <alignment horizontal="center" vertical="center"/>
    </xf>
    <xf numFmtId="0" fontId="21" fillId="29" borderId="36" xfId="0" applyFont="1" applyFill="1" applyBorder="1" applyAlignment="1">
      <alignment horizontal="center" vertical="center"/>
    </xf>
    <xf numFmtId="0" fontId="19" fillId="29" borderId="61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 wrapText="1"/>
    </xf>
    <xf numFmtId="0" fontId="21" fillId="6" borderId="66" xfId="0" applyFont="1" applyFill="1" applyBorder="1" applyAlignment="1">
      <alignment horizontal="center" vertical="center" wrapText="1"/>
    </xf>
    <xf numFmtId="0" fontId="21" fillId="6" borderId="67" xfId="0" applyFont="1" applyFill="1" applyBorder="1" applyAlignment="1">
      <alignment horizontal="center" vertical="center" wrapText="1"/>
    </xf>
    <xf numFmtId="0" fontId="21" fillId="6" borderId="68" xfId="0" applyFont="1" applyFill="1" applyBorder="1" applyAlignment="1">
      <alignment horizontal="center" vertical="center" wrapText="1"/>
    </xf>
    <xf numFmtId="0" fontId="19" fillId="4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8" fillId="10" borderId="7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0" fillId="4" borderId="7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9" fillId="4" borderId="77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9" fillId="4" borderId="78" xfId="0" applyFont="1" applyFill="1" applyBorder="1" applyAlignment="1">
      <alignment horizontal="center" vertical="center" wrapText="1"/>
    </xf>
    <xf numFmtId="0" fontId="19" fillId="4" borderId="79" xfId="0" applyFont="1" applyFill="1" applyBorder="1" applyAlignment="1">
      <alignment horizontal="center" vertical="center" wrapText="1"/>
    </xf>
    <xf numFmtId="0" fontId="19" fillId="4" borderId="80" xfId="0" applyFont="1" applyFill="1" applyBorder="1" applyAlignment="1">
      <alignment horizontal="center" vertical="center" wrapText="1"/>
    </xf>
    <xf numFmtId="0" fontId="19" fillId="4" borderId="63" xfId="0" applyFont="1" applyFill="1" applyBorder="1" applyAlignment="1">
      <alignment horizontal="center" vertical="center" wrapText="1"/>
    </xf>
    <xf numFmtId="0" fontId="19" fillId="4" borderId="75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0" fillId="4" borderId="77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4.7109375" style="0" customWidth="1"/>
    <col min="6" max="6" width="7.421875" style="0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39" thickBot="1">
      <c r="B3" s="125" t="s">
        <v>0</v>
      </c>
      <c r="C3" s="125"/>
      <c r="D3" s="8" t="s">
        <v>1</v>
      </c>
      <c r="E3" s="8" t="s">
        <v>2</v>
      </c>
      <c r="F3" s="9" t="s">
        <v>3</v>
      </c>
      <c r="G3" s="10" t="s">
        <v>40</v>
      </c>
      <c r="H3" s="11" t="s">
        <v>41</v>
      </c>
      <c r="I3" s="12"/>
      <c r="J3" s="13" t="s">
        <v>4</v>
      </c>
      <c r="K3" s="10" t="s">
        <v>42</v>
      </c>
      <c r="L3" s="11" t="s">
        <v>43</v>
      </c>
      <c r="M3" s="12"/>
      <c r="N3" s="12" t="s">
        <v>5</v>
      </c>
      <c r="O3" s="25" t="s">
        <v>73</v>
      </c>
      <c r="P3" s="26" t="s">
        <v>44</v>
      </c>
      <c r="Q3" s="27" t="s">
        <v>45</v>
      </c>
      <c r="R3" s="14"/>
      <c r="S3" s="15" t="s">
        <v>7</v>
      </c>
      <c r="T3" s="13" t="s">
        <v>8</v>
      </c>
    </row>
    <row r="4" spans="2:20" ht="18.75">
      <c r="B4" s="16">
        <v>4</v>
      </c>
      <c r="C4" s="17">
        <v>10</v>
      </c>
      <c r="D4" s="18" t="s">
        <v>122</v>
      </c>
      <c r="E4" s="93" t="s">
        <v>61</v>
      </c>
      <c r="F4" s="22"/>
      <c r="G4" s="30">
        <v>7</v>
      </c>
      <c r="H4" s="31">
        <v>2</v>
      </c>
      <c r="I4" s="52">
        <f>COUNTIF(G$4:G$15,"&lt;"&amp;G4)*ROWS(G$4:G$15)+COUNTIF(H$4:H$15,"&lt;"&amp;H4)</f>
        <v>25</v>
      </c>
      <c r="J4" s="55">
        <f>IF(COUNTIF(I$4:I$15,I4)&gt;1,RANK(I4,I$4:I$15,0)+(COUNT(I$4:I$15)+1-RANK(I4,I$4:I$15,0)-RANK(I4,I$4:I$15,1))/2,RANK(I4,I$4:I$15,0)+(COUNT(I$4:I$15)+1-RANK(I4,I$4:I$15,0)-RANK(I4,I$4:I$15,1)))</f>
        <v>9.5</v>
      </c>
      <c r="K4" s="58">
        <v>0</v>
      </c>
      <c r="L4" s="31">
        <v>0</v>
      </c>
      <c r="M4" s="52">
        <f>COUNTIF(K$4:K$15,"&lt;"&amp;K4)*ROWS(K$4:K$15)+COUNTIF(L$4:L$15,"&lt;"&amp;L4)</f>
        <v>0</v>
      </c>
      <c r="N4" s="55">
        <f>IF(COUNTIF(M$4:M$15,M4)&gt;1,RANK(M4,M$4:M$15,0)+(COUNT(M$4:M$15)+1-RANK(M4,M$4:M$15,0)-RANK(M4,M$4:M$15,1))/2,RANK(M4,M$4:M$15,0)+(COUNT(M$4:M$15)+1-RANK(M4,M$4:M$15,0)-RANK(M4,M$4:M$15,1)))</f>
        <v>11.5</v>
      </c>
      <c r="O4" s="49">
        <f>SUM(J4,N4)</f>
        <v>21</v>
      </c>
      <c r="P4" s="46">
        <f aca="true" t="shared" si="0" ref="P4:P15">SUM(K4,G4)</f>
        <v>7</v>
      </c>
      <c r="Q4" s="32">
        <f aca="true" t="shared" si="1" ref="Q4:Q15">SUM(L4,H4)</f>
        <v>2</v>
      </c>
      <c r="R4" s="37">
        <f>(COUNTIF(O$4:O$15,"&gt;"&amp;O4)*ROWS(O$4:O$14)+COUNTIF(P$4:P$15,"&lt;"&amp;P4))*ROWS(O$4:O$15)+COUNTIF(Q$4:Q$15,"&lt;"&amp;Q4)</f>
        <v>0</v>
      </c>
      <c r="S4" s="43">
        <f>IF(COUNTIF(R$4:R$15,R4)&gt;1,RANK(R4,R$4:R$15,0)+(COUNT(R$4:R$15)+1-RANK(R4,R$4:R$15,0)-RANK(R4,R$4:R$15,1))/2,RANK(R4,R$4:R$15,0)+(COUNT(R$4:R$15)+1-RANK(R4,R$4:R$15,0)-RANK(R4,R$4:R$15,1)))</f>
        <v>12</v>
      </c>
      <c r="T4" s="40">
        <v>0</v>
      </c>
    </row>
    <row r="5" spans="2:20" ht="18.75">
      <c r="B5" s="19">
        <v>1</v>
      </c>
      <c r="C5" s="1">
        <v>7</v>
      </c>
      <c r="D5" s="95" t="s">
        <v>77</v>
      </c>
      <c r="E5" s="93" t="s">
        <v>62</v>
      </c>
      <c r="F5" s="23"/>
      <c r="G5" s="33">
        <v>15.5</v>
      </c>
      <c r="H5" s="28">
        <v>8</v>
      </c>
      <c r="I5" s="53">
        <f aca="true" t="shared" si="2" ref="I5:I15">COUNTIF(G$4:G$15,"&lt;"&amp;G5)*ROWS(G$4:G$15)+COUNTIF(H$4:H$15,"&lt;"&amp;H5)</f>
        <v>106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59">
        <v>17.5</v>
      </c>
      <c r="L5" s="28">
        <v>6</v>
      </c>
      <c r="M5" s="53">
        <f aca="true" t="shared" si="4" ref="M5:M15">COUNTIF(K$4:K$15,"&lt;"&amp;K5)*ROWS(K$4:K$15)+COUNTIF(L$4:L$15,"&lt;"&amp;L5)</f>
        <v>142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50">
        <f aca="true" t="shared" si="6" ref="O5:O15">SUM(J5,N5)</f>
        <v>5</v>
      </c>
      <c r="P5" s="47">
        <f t="shared" si="0"/>
        <v>33</v>
      </c>
      <c r="Q5" s="29">
        <f t="shared" si="1"/>
        <v>14</v>
      </c>
      <c r="R5" s="38">
        <f aca="true" t="shared" si="7" ref="R5:R15">(COUNTIF(O$4:O$15,"&gt;"&amp;O5)*ROWS(O$4:O$14)+COUNTIF(P$4:P$15,"&lt;"&amp;P5))*ROWS(O$4:O$15)+COUNTIF(Q$4:Q$15,"&lt;"&amp;Q5)</f>
        <v>1450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2</v>
      </c>
      <c r="T5" s="41">
        <v>35</v>
      </c>
    </row>
    <row r="6" spans="2:20" ht="18.75">
      <c r="B6" s="19">
        <v>12</v>
      </c>
      <c r="C6" s="1">
        <v>6</v>
      </c>
      <c r="D6" s="95" t="s">
        <v>83</v>
      </c>
      <c r="E6" s="93" t="s">
        <v>63</v>
      </c>
      <c r="F6" s="23"/>
      <c r="G6" s="33">
        <v>7</v>
      </c>
      <c r="H6" s="28">
        <v>2</v>
      </c>
      <c r="I6" s="53">
        <f t="shared" si="2"/>
        <v>25</v>
      </c>
      <c r="J6" s="56">
        <f t="shared" si="3"/>
        <v>9.5</v>
      </c>
      <c r="K6" s="59">
        <v>4.5</v>
      </c>
      <c r="L6" s="28">
        <v>1</v>
      </c>
      <c r="M6" s="53">
        <f t="shared" si="4"/>
        <v>38</v>
      </c>
      <c r="N6" s="56">
        <f t="shared" si="5"/>
        <v>9</v>
      </c>
      <c r="O6" s="50">
        <f t="shared" si="6"/>
        <v>18.5</v>
      </c>
      <c r="P6" s="47">
        <f t="shared" si="0"/>
        <v>11.5</v>
      </c>
      <c r="Q6" s="29">
        <f t="shared" si="1"/>
        <v>3</v>
      </c>
      <c r="R6" s="38">
        <f t="shared" si="7"/>
        <v>433</v>
      </c>
      <c r="S6" s="44">
        <f t="shared" si="8"/>
        <v>9</v>
      </c>
      <c r="T6" s="41">
        <v>0</v>
      </c>
    </row>
    <row r="7" spans="2:20" ht="18.75">
      <c r="B7" s="19">
        <v>7</v>
      </c>
      <c r="C7" s="121">
        <v>1</v>
      </c>
      <c r="D7" s="1" t="s">
        <v>85</v>
      </c>
      <c r="E7" s="93" t="s">
        <v>64</v>
      </c>
      <c r="F7" s="23"/>
      <c r="G7" s="33">
        <v>12</v>
      </c>
      <c r="H7" s="28">
        <v>6</v>
      </c>
      <c r="I7" s="53">
        <f t="shared" si="2"/>
        <v>91</v>
      </c>
      <c r="J7" s="56">
        <f t="shared" si="3"/>
        <v>5</v>
      </c>
      <c r="K7" s="59">
        <v>0</v>
      </c>
      <c r="L7" s="28">
        <v>0</v>
      </c>
      <c r="M7" s="53">
        <f t="shared" si="4"/>
        <v>0</v>
      </c>
      <c r="N7" s="56">
        <f t="shared" si="5"/>
        <v>11.5</v>
      </c>
      <c r="O7" s="50">
        <f t="shared" si="6"/>
        <v>16.5</v>
      </c>
      <c r="P7" s="47">
        <f t="shared" si="0"/>
        <v>12</v>
      </c>
      <c r="Q7" s="29">
        <f t="shared" si="1"/>
        <v>6</v>
      </c>
      <c r="R7" s="38">
        <f t="shared" si="7"/>
        <v>580</v>
      </c>
      <c r="S7" s="44">
        <f t="shared" si="8"/>
        <v>8</v>
      </c>
      <c r="T7" s="41">
        <v>5</v>
      </c>
    </row>
    <row r="8" spans="2:20" ht="18.75">
      <c r="B8" s="19">
        <v>11</v>
      </c>
      <c r="C8" s="1">
        <v>5</v>
      </c>
      <c r="D8" s="95" t="s">
        <v>123</v>
      </c>
      <c r="E8" s="93" t="s">
        <v>65</v>
      </c>
      <c r="F8" s="23"/>
      <c r="G8" s="33">
        <v>9.5</v>
      </c>
      <c r="H8" s="28">
        <v>4</v>
      </c>
      <c r="I8" s="53">
        <f t="shared" si="2"/>
        <v>77</v>
      </c>
      <c r="J8" s="56">
        <f t="shared" si="3"/>
        <v>6</v>
      </c>
      <c r="K8" s="59">
        <v>12.5</v>
      </c>
      <c r="L8" s="28">
        <v>6</v>
      </c>
      <c r="M8" s="53">
        <f t="shared" si="4"/>
        <v>118</v>
      </c>
      <c r="N8" s="56">
        <f t="shared" si="5"/>
        <v>3</v>
      </c>
      <c r="O8" s="50">
        <f t="shared" si="6"/>
        <v>9</v>
      </c>
      <c r="P8" s="47">
        <f t="shared" si="0"/>
        <v>22</v>
      </c>
      <c r="Q8" s="29">
        <f t="shared" si="1"/>
        <v>10</v>
      </c>
      <c r="R8" s="38">
        <f t="shared" si="7"/>
        <v>1148</v>
      </c>
      <c r="S8" s="44">
        <f t="shared" si="8"/>
        <v>4</v>
      </c>
      <c r="T8" s="41">
        <v>25</v>
      </c>
    </row>
    <row r="9" spans="2:20" ht="18.75">
      <c r="B9" s="19">
        <v>8</v>
      </c>
      <c r="C9" s="1">
        <v>2</v>
      </c>
      <c r="D9" s="96" t="s">
        <v>93</v>
      </c>
      <c r="E9" s="93" t="s">
        <v>66</v>
      </c>
      <c r="F9" s="23"/>
      <c r="G9" s="33">
        <v>26.5</v>
      </c>
      <c r="H9" s="28">
        <v>9</v>
      </c>
      <c r="I9" s="53">
        <f t="shared" si="2"/>
        <v>143</v>
      </c>
      <c r="J9" s="56">
        <f t="shared" si="3"/>
        <v>1</v>
      </c>
      <c r="K9" s="59">
        <v>13.5</v>
      </c>
      <c r="L9" s="28">
        <v>5</v>
      </c>
      <c r="M9" s="53">
        <f t="shared" si="4"/>
        <v>129</v>
      </c>
      <c r="N9" s="56">
        <f t="shared" si="5"/>
        <v>2</v>
      </c>
      <c r="O9" s="50">
        <f t="shared" si="6"/>
        <v>3</v>
      </c>
      <c r="P9" s="47">
        <f t="shared" si="0"/>
        <v>40</v>
      </c>
      <c r="Q9" s="29">
        <f t="shared" si="1"/>
        <v>14</v>
      </c>
      <c r="R9" s="38">
        <f t="shared" si="7"/>
        <v>1594</v>
      </c>
      <c r="S9" s="44">
        <f t="shared" si="8"/>
        <v>1</v>
      </c>
      <c r="T9" s="41">
        <v>40</v>
      </c>
    </row>
    <row r="10" spans="2:20" ht="18.75">
      <c r="B10" s="19">
        <v>6</v>
      </c>
      <c r="C10" s="1">
        <v>12</v>
      </c>
      <c r="D10" s="95" t="s">
        <v>94</v>
      </c>
      <c r="E10" s="93" t="s">
        <v>67</v>
      </c>
      <c r="F10" s="23"/>
      <c r="G10" s="33">
        <v>16.5</v>
      </c>
      <c r="H10" s="28">
        <v>6</v>
      </c>
      <c r="I10" s="53">
        <f t="shared" si="2"/>
        <v>115</v>
      </c>
      <c r="J10" s="56">
        <f t="shared" si="3"/>
        <v>2.5</v>
      </c>
      <c r="K10" s="59">
        <v>7</v>
      </c>
      <c r="L10" s="28">
        <v>2</v>
      </c>
      <c r="M10" s="53">
        <f t="shared" si="4"/>
        <v>52</v>
      </c>
      <c r="N10" s="56">
        <f t="shared" si="5"/>
        <v>7.5</v>
      </c>
      <c r="O10" s="50">
        <f t="shared" si="6"/>
        <v>10</v>
      </c>
      <c r="P10" s="47">
        <f t="shared" si="0"/>
        <v>23.5</v>
      </c>
      <c r="Q10" s="29">
        <f t="shared" si="1"/>
        <v>8</v>
      </c>
      <c r="R10" s="38">
        <f t="shared" si="7"/>
        <v>1027</v>
      </c>
      <c r="S10" s="44">
        <f t="shared" si="8"/>
        <v>5</v>
      </c>
      <c r="T10" s="41">
        <v>20</v>
      </c>
    </row>
    <row r="11" spans="2:20" ht="18.75">
      <c r="B11" s="19">
        <v>9</v>
      </c>
      <c r="C11" s="1">
        <v>3</v>
      </c>
      <c r="D11" s="95" t="s">
        <v>115</v>
      </c>
      <c r="E11" s="93" t="s">
        <v>68</v>
      </c>
      <c r="F11" s="23"/>
      <c r="G11" s="33">
        <v>16.5</v>
      </c>
      <c r="H11" s="28">
        <v>6</v>
      </c>
      <c r="I11" s="53">
        <f t="shared" si="2"/>
        <v>115</v>
      </c>
      <c r="J11" s="56">
        <f t="shared" si="3"/>
        <v>2.5</v>
      </c>
      <c r="K11" s="59">
        <v>10.5</v>
      </c>
      <c r="L11" s="28">
        <v>4</v>
      </c>
      <c r="M11" s="53">
        <f t="shared" si="4"/>
        <v>103</v>
      </c>
      <c r="N11" s="56">
        <f t="shared" si="5"/>
        <v>4</v>
      </c>
      <c r="O11" s="50">
        <f t="shared" si="6"/>
        <v>6.5</v>
      </c>
      <c r="P11" s="47">
        <f t="shared" si="0"/>
        <v>27</v>
      </c>
      <c r="Q11" s="29">
        <f t="shared" si="1"/>
        <v>10</v>
      </c>
      <c r="R11" s="38">
        <f t="shared" si="7"/>
        <v>1304</v>
      </c>
      <c r="S11" s="44">
        <f t="shared" si="8"/>
        <v>3</v>
      </c>
      <c r="T11" s="41">
        <v>30</v>
      </c>
    </row>
    <row r="12" spans="2:20" ht="18.75">
      <c r="B12" s="19">
        <v>2</v>
      </c>
      <c r="C12" s="1">
        <v>8</v>
      </c>
      <c r="D12" s="95" t="s">
        <v>95</v>
      </c>
      <c r="E12" s="93" t="s">
        <v>69</v>
      </c>
      <c r="F12" s="23"/>
      <c r="G12" s="33">
        <v>8</v>
      </c>
      <c r="H12" s="28">
        <v>4</v>
      </c>
      <c r="I12" s="53">
        <f t="shared" si="2"/>
        <v>53</v>
      </c>
      <c r="J12" s="56">
        <f t="shared" si="3"/>
        <v>7</v>
      </c>
      <c r="K12" s="59">
        <v>7</v>
      </c>
      <c r="L12" s="28">
        <v>3</v>
      </c>
      <c r="M12" s="53">
        <f t="shared" si="4"/>
        <v>54</v>
      </c>
      <c r="N12" s="56">
        <f t="shared" si="5"/>
        <v>6</v>
      </c>
      <c r="O12" s="50">
        <f t="shared" si="6"/>
        <v>13</v>
      </c>
      <c r="P12" s="47">
        <f t="shared" si="0"/>
        <v>15</v>
      </c>
      <c r="Q12" s="29">
        <f t="shared" si="1"/>
        <v>7</v>
      </c>
      <c r="R12" s="38">
        <f t="shared" si="7"/>
        <v>725</v>
      </c>
      <c r="S12" s="44">
        <f t="shared" si="8"/>
        <v>7</v>
      </c>
      <c r="T12" s="41">
        <v>10</v>
      </c>
    </row>
    <row r="13" spans="2:20" ht="18.75">
      <c r="B13" s="19">
        <v>10</v>
      </c>
      <c r="C13" s="1">
        <v>4</v>
      </c>
      <c r="D13" s="95" t="s">
        <v>96</v>
      </c>
      <c r="E13" s="93" t="s">
        <v>70</v>
      </c>
      <c r="F13" s="23"/>
      <c r="G13" s="33">
        <v>8</v>
      </c>
      <c r="H13" s="28">
        <v>3</v>
      </c>
      <c r="I13" s="53">
        <f t="shared" si="2"/>
        <v>51</v>
      </c>
      <c r="J13" s="56">
        <f t="shared" si="3"/>
        <v>8</v>
      </c>
      <c r="K13" s="59">
        <v>8.5</v>
      </c>
      <c r="L13" s="28">
        <v>4</v>
      </c>
      <c r="M13" s="53">
        <f t="shared" si="4"/>
        <v>91</v>
      </c>
      <c r="N13" s="56">
        <f t="shared" si="5"/>
        <v>5</v>
      </c>
      <c r="O13" s="50">
        <f t="shared" si="6"/>
        <v>13</v>
      </c>
      <c r="P13" s="47">
        <f t="shared" si="0"/>
        <v>16.5</v>
      </c>
      <c r="Q13" s="29">
        <f t="shared" si="1"/>
        <v>7</v>
      </c>
      <c r="R13" s="38">
        <f t="shared" si="7"/>
        <v>737</v>
      </c>
      <c r="S13" s="44">
        <f t="shared" si="8"/>
        <v>6</v>
      </c>
      <c r="T13" s="41">
        <v>15</v>
      </c>
    </row>
    <row r="14" spans="2:20" ht="18.75">
      <c r="B14" s="19">
        <v>3</v>
      </c>
      <c r="C14" s="1">
        <v>9</v>
      </c>
      <c r="D14" s="7" t="s">
        <v>97</v>
      </c>
      <c r="E14" s="93" t="s">
        <v>71</v>
      </c>
      <c r="F14" s="23"/>
      <c r="G14" s="33">
        <v>5</v>
      </c>
      <c r="H14" s="28">
        <v>3</v>
      </c>
      <c r="I14" s="53">
        <f t="shared" si="2"/>
        <v>15</v>
      </c>
      <c r="J14" s="56">
        <f t="shared" si="3"/>
        <v>11</v>
      </c>
      <c r="K14" s="59">
        <v>2.5</v>
      </c>
      <c r="L14" s="28">
        <v>1</v>
      </c>
      <c r="M14" s="53">
        <f t="shared" si="4"/>
        <v>26</v>
      </c>
      <c r="N14" s="56">
        <f t="shared" si="5"/>
        <v>10</v>
      </c>
      <c r="O14" s="50">
        <f t="shared" si="6"/>
        <v>21</v>
      </c>
      <c r="P14" s="47">
        <f t="shared" si="0"/>
        <v>7.5</v>
      </c>
      <c r="Q14" s="29">
        <f t="shared" si="1"/>
        <v>4</v>
      </c>
      <c r="R14" s="38">
        <f t="shared" si="7"/>
        <v>15</v>
      </c>
      <c r="S14" s="44">
        <f t="shared" si="8"/>
        <v>11</v>
      </c>
      <c r="T14" s="41">
        <v>0</v>
      </c>
    </row>
    <row r="15" spans="2:20" ht="19.5" thickBot="1">
      <c r="B15" s="20">
        <v>5</v>
      </c>
      <c r="C15" s="21">
        <v>11</v>
      </c>
      <c r="D15" s="97" t="s">
        <v>98</v>
      </c>
      <c r="E15" s="93" t="s">
        <v>72</v>
      </c>
      <c r="F15" s="24"/>
      <c r="G15" s="34">
        <v>1.5</v>
      </c>
      <c r="H15" s="35">
        <v>1</v>
      </c>
      <c r="I15" s="54">
        <f t="shared" si="2"/>
        <v>0</v>
      </c>
      <c r="J15" s="57">
        <f t="shared" si="3"/>
        <v>12</v>
      </c>
      <c r="K15" s="60">
        <v>7</v>
      </c>
      <c r="L15" s="35">
        <v>2</v>
      </c>
      <c r="M15" s="54">
        <f t="shared" si="4"/>
        <v>52</v>
      </c>
      <c r="N15" s="57">
        <f t="shared" si="5"/>
        <v>7.5</v>
      </c>
      <c r="O15" s="51">
        <f t="shared" si="6"/>
        <v>19.5</v>
      </c>
      <c r="P15" s="48">
        <f t="shared" si="0"/>
        <v>8.5</v>
      </c>
      <c r="Q15" s="36">
        <f t="shared" si="1"/>
        <v>3</v>
      </c>
      <c r="R15" s="39">
        <f t="shared" si="7"/>
        <v>289</v>
      </c>
      <c r="S15" s="45">
        <f t="shared" si="8"/>
        <v>10</v>
      </c>
      <c r="T15" s="42">
        <v>0</v>
      </c>
    </row>
    <row r="16" spans="2:20" ht="12.75">
      <c r="B16" s="90"/>
      <c r="C16" s="90"/>
      <c r="D16" s="90"/>
      <c r="E16" s="90"/>
      <c r="F16" s="90"/>
      <c r="G16" s="90"/>
      <c r="H16" s="90"/>
      <c r="I16" s="90"/>
      <c r="J16" s="90">
        <f>SUM(J4:J15)</f>
        <v>78</v>
      </c>
      <c r="K16" s="90"/>
      <c r="L16" s="90"/>
      <c r="M16" s="90"/>
      <c r="N16" s="90">
        <f>SUM(N4:N15)</f>
        <v>78</v>
      </c>
      <c r="O16" s="90">
        <f>SUM(O4:O15)</f>
        <v>156</v>
      </c>
      <c r="P16" s="90"/>
      <c r="Q16" s="90"/>
      <c r="R16" s="90"/>
      <c r="S16" s="90"/>
      <c r="T16" s="90">
        <f>SUM(T4:T15)</f>
        <v>180</v>
      </c>
    </row>
    <row r="17" ht="12.75">
      <c r="B17" t="s">
        <v>125</v>
      </c>
    </row>
    <row r="19" ht="12.75">
      <c r="B19" t="s">
        <v>126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Q30" sqref="Q30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6.8515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34" t="s">
        <v>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</row>
    <row r="3" spans="1:26" ht="16.5" customHeight="1" thickBot="1">
      <c r="A3" s="5"/>
      <c r="B3" s="142" t="s">
        <v>9</v>
      </c>
      <c r="C3" s="132" t="s">
        <v>2</v>
      </c>
      <c r="D3" s="139" t="s">
        <v>10</v>
      </c>
      <c r="E3" s="137"/>
      <c r="F3" s="150"/>
      <c r="G3" s="139" t="s">
        <v>11</v>
      </c>
      <c r="H3" s="137"/>
      <c r="I3" s="150"/>
      <c r="J3" s="139" t="s">
        <v>12</v>
      </c>
      <c r="K3" s="137"/>
      <c r="L3" s="150"/>
      <c r="M3" s="139" t="s">
        <v>13</v>
      </c>
      <c r="N3" s="137"/>
      <c r="O3" s="150"/>
      <c r="P3" s="144" t="s">
        <v>50</v>
      </c>
      <c r="Q3" s="128" t="s">
        <v>46</v>
      </c>
      <c r="R3" s="130" t="s">
        <v>14</v>
      </c>
      <c r="S3" s="132" t="s">
        <v>49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43"/>
      <c r="C4" s="141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64" t="s">
        <v>15</v>
      </c>
      <c r="N4" s="61" t="s">
        <v>31</v>
      </c>
      <c r="O4" s="61" t="s">
        <v>32</v>
      </c>
      <c r="P4" s="146"/>
      <c r="Q4" s="147"/>
      <c r="R4" s="148"/>
      <c r="S4" s="149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1" t="s">
        <v>19</v>
      </c>
      <c r="C5" s="93" t="s">
        <v>61</v>
      </c>
      <c r="D5" s="112">
        <f>LOOKUP(Nedela_I_kolo_sekt_A!S4,Nedela_I_kolo_sekt_A!S4)</f>
        <v>3</v>
      </c>
      <c r="E5" s="75">
        <f>LOOKUP(Nedela_I_kolo_sekt_A!Q4,Nedela_I_kolo_sekt_A!Q4)</f>
        <v>3</v>
      </c>
      <c r="F5" s="78">
        <f>LOOKUP(Nedela_I_kolo_sekt_A!P4,Nedela_I_kolo_sekt_A!P4)</f>
        <v>10</v>
      </c>
      <c r="G5" s="111">
        <f>Nedela_I_kolo_sekt_B!S4</f>
        <v>5</v>
      </c>
      <c r="H5" s="75">
        <f>Nedela_I_kolo_sekt_B!Q4</f>
        <v>5</v>
      </c>
      <c r="I5" s="78">
        <f>Nedela_I_kolo_sekt_B!P4</f>
        <v>14</v>
      </c>
      <c r="J5" s="111">
        <f>Nedela_I_kolo_sekt_C!S4</f>
        <v>7</v>
      </c>
      <c r="K5" s="75">
        <f>Nedela_I_kolo_sekt_C!Q4</f>
        <v>5</v>
      </c>
      <c r="L5" s="76">
        <f>Nedela_I_kolo_sekt_C!P4</f>
        <v>14.5</v>
      </c>
      <c r="M5" s="112">
        <f>Nedela_I_kolo_sekt_D!S4</f>
        <v>12</v>
      </c>
      <c r="N5" s="75">
        <f>Nedela_I_kolo_sekt_D!Q4</f>
        <v>0</v>
      </c>
      <c r="O5" s="78">
        <f>Nedela_I_kolo_sekt_D!P4</f>
        <v>0</v>
      </c>
      <c r="P5" s="114">
        <f>SUM(D5,G5,J5,M5)</f>
        <v>27</v>
      </c>
      <c r="Q5" s="65">
        <f>SUM(E5,H5,K5,N5)</f>
        <v>13</v>
      </c>
      <c r="R5" s="68">
        <f>SUM(F5,I5,L5,O5)</f>
        <v>38.5</v>
      </c>
      <c r="S5" s="79"/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2" t="s">
        <v>20</v>
      </c>
      <c r="C6" s="93" t="s">
        <v>62</v>
      </c>
      <c r="D6" s="113">
        <f>LOOKUP(Nedela_I_kolo_sekt_A!S5,Nedela_I_kolo_sekt_A!S5)</f>
        <v>9</v>
      </c>
      <c r="E6" s="81">
        <f>LOOKUP(Nedela_I_kolo_sekt_A!Q5,Nedela_I_kolo_sekt_A!Q5)</f>
        <v>2</v>
      </c>
      <c r="F6" s="83">
        <f>LOOKUP(Nedela_I_kolo_sekt_A!P5,Nedela_I_kolo_sekt_A!P5)</f>
        <v>8</v>
      </c>
      <c r="G6" s="111">
        <f>Nedela_I_kolo_sekt_B!S5</f>
        <v>7</v>
      </c>
      <c r="H6" s="75">
        <f>Nedela_I_kolo_sekt_B!Q5</f>
        <v>4</v>
      </c>
      <c r="I6" s="78">
        <f>Nedela_I_kolo_sekt_B!P5</f>
        <v>10</v>
      </c>
      <c r="J6" s="111">
        <f>Nedela_I_kolo_sekt_C!S5</f>
        <v>4</v>
      </c>
      <c r="K6" s="75">
        <f>Nedela_I_kolo_sekt_C!Q5</f>
        <v>5</v>
      </c>
      <c r="L6" s="76">
        <f>Nedela_I_kolo_sekt_C!P5</f>
        <v>18</v>
      </c>
      <c r="M6" s="112">
        <f>Nedela_I_kolo_sekt_D!S5</f>
        <v>10</v>
      </c>
      <c r="N6" s="75">
        <f>Nedela_I_kolo_sekt_D!Q5</f>
        <v>2</v>
      </c>
      <c r="O6" s="78">
        <f>Nedela_I_kolo_sekt_D!P5</f>
        <v>5.5</v>
      </c>
      <c r="P6" s="114">
        <f aca="true" t="shared" si="0" ref="P6:P16">SUM(D6,G6,J6,M6)</f>
        <v>30</v>
      </c>
      <c r="Q6" s="66">
        <f aca="true" t="shared" si="1" ref="Q6:R16">SUM(E6,H6,K6,N6)</f>
        <v>13</v>
      </c>
      <c r="R6" s="69">
        <f t="shared" si="1"/>
        <v>41.5</v>
      </c>
      <c r="S6" s="84"/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2" t="s">
        <v>21</v>
      </c>
      <c r="C7" s="93" t="s">
        <v>63</v>
      </c>
      <c r="D7" s="113">
        <f>LOOKUP(Nedela_I_kolo_sekt_A!S6,Nedela_I_kolo_sekt_A!S6)</f>
        <v>6</v>
      </c>
      <c r="E7" s="81">
        <f>LOOKUP(Nedela_I_kolo_sekt_A!Q6,Nedela_I_kolo_sekt_A!Q6)</f>
        <v>3</v>
      </c>
      <c r="F7" s="83">
        <f>LOOKUP(Nedela_I_kolo_sekt_A!P6,Nedela_I_kolo_sekt_A!P6)</f>
        <v>10</v>
      </c>
      <c r="G7" s="111">
        <f>Nedela_I_kolo_sekt_B!S6</f>
        <v>8</v>
      </c>
      <c r="H7" s="75">
        <f>Nedela_I_kolo_sekt_B!Q6</f>
        <v>4</v>
      </c>
      <c r="I7" s="78">
        <f>Nedela_I_kolo_sekt_B!P6</f>
        <v>9</v>
      </c>
      <c r="J7" s="111">
        <f>Nedela_I_kolo_sekt_C!S6</f>
        <v>9</v>
      </c>
      <c r="K7" s="75">
        <f>Nedela_I_kolo_sekt_C!Q6</f>
        <v>3</v>
      </c>
      <c r="L7" s="76">
        <f>Nedela_I_kolo_sekt_C!P6</f>
        <v>9</v>
      </c>
      <c r="M7" s="112">
        <f>Nedela_I_kolo_sekt_D!S6</f>
        <v>11</v>
      </c>
      <c r="N7" s="75">
        <f>Nedela_I_kolo_sekt_D!Q6</f>
        <v>1</v>
      </c>
      <c r="O7" s="78">
        <f>Nedela_I_kolo_sekt_D!P6</f>
        <v>1.5</v>
      </c>
      <c r="P7" s="114">
        <f t="shared" si="0"/>
        <v>34</v>
      </c>
      <c r="Q7" s="66">
        <f t="shared" si="1"/>
        <v>11</v>
      </c>
      <c r="R7" s="69">
        <f t="shared" si="1"/>
        <v>29.5</v>
      </c>
      <c r="S7" s="84"/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2" t="s">
        <v>22</v>
      </c>
      <c r="C8" s="93" t="s">
        <v>64</v>
      </c>
      <c r="D8" s="113">
        <f>LOOKUP(Nedela_I_kolo_sekt_A!S7,Nedela_I_kolo_sekt_A!S7)</f>
        <v>4</v>
      </c>
      <c r="E8" s="81">
        <f>LOOKUP(Nedela_I_kolo_sekt_A!Q7,Nedela_I_kolo_sekt_A!Q7)</f>
        <v>7</v>
      </c>
      <c r="F8" s="83">
        <f>LOOKUP(Nedela_I_kolo_sekt_A!P7,Nedela_I_kolo_sekt_A!P7)</f>
        <v>16</v>
      </c>
      <c r="G8" s="111">
        <f>Nedela_I_kolo_sekt_B!S7</f>
        <v>10</v>
      </c>
      <c r="H8" s="75">
        <f>Nedela_I_kolo_sekt_B!Q7</f>
        <v>2</v>
      </c>
      <c r="I8" s="78">
        <f>Nedela_I_kolo_sekt_B!P7</f>
        <v>7</v>
      </c>
      <c r="J8" s="111">
        <f>Nedela_I_kolo_sekt_C!S7</f>
        <v>11</v>
      </c>
      <c r="K8" s="75">
        <f>Nedela_I_kolo_sekt_C!Q7</f>
        <v>2</v>
      </c>
      <c r="L8" s="76">
        <f>Nedela_I_kolo_sekt_C!P7</f>
        <v>7</v>
      </c>
      <c r="M8" s="112">
        <f>Nedela_I_kolo_sekt_D!S7</f>
        <v>8</v>
      </c>
      <c r="N8" s="75">
        <f>Nedela_I_kolo_sekt_D!Q7</f>
        <v>6</v>
      </c>
      <c r="O8" s="78">
        <f>Nedela_I_kolo_sekt_D!P7</f>
        <v>9.5</v>
      </c>
      <c r="P8" s="114">
        <f t="shared" si="0"/>
        <v>33</v>
      </c>
      <c r="Q8" s="66">
        <f t="shared" si="1"/>
        <v>17</v>
      </c>
      <c r="R8" s="69">
        <f t="shared" si="1"/>
        <v>39.5</v>
      </c>
      <c r="S8" s="84"/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2" t="s">
        <v>23</v>
      </c>
      <c r="C9" s="93" t="s">
        <v>65</v>
      </c>
      <c r="D9" s="113">
        <f>LOOKUP(Nedela_I_kolo_sekt_A!S8,Nedela_I_kolo_sekt_A!S8)</f>
        <v>8</v>
      </c>
      <c r="E9" s="81">
        <f>LOOKUP(Nedela_I_kolo_sekt_A!Q8,Nedela_I_kolo_sekt_A!Q8)</f>
        <v>5</v>
      </c>
      <c r="F9" s="83">
        <f>LOOKUP(Nedela_I_kolo_sekt_A!P8,Nedela_I_kolo_sekt_A!P8)</f>
        <v>7.1</v>
      </c>
      <c r="G9" s="111">
        <f>Nedela_I_kolo_sekt_B!S8</f>
        <v>3</v>
      </c>
      <c r="H9" s="75">
        <f>Nedela_I_kolo_sekt_B!Q8</f>
        <v>11</v>
      </c>
      <c r="I9" s="78">
        <f>Nedela_I_kolo_sekt_B!P8</f>
        <v>28.5</v>
      </c>
      <c r="J9" s="111">
        <f>Nedela_I_kolo_sekt_C!S8</f>
        <v>6</v>
      </c>
      <c r="K9" s="75">
        <f>Nedela_I_kolo_sekt_C!Q8</f>
        <v>5</v>
      </c>
      <c r="L9" s="76">
        <f>Nedela_I_kolo_sekt_C!P8</f>
        <v>18.5</v>
      </c>
      <c r="M9" s="112">
        <f>Nedela_I_kolo_sekt_D!S8</f>
        <v>2</v>
      </c>
      <c r="N9" s="75">
        <f>Nedela_I_kolo_sekt_D!Q8</f>
        <v>4</v>
      </c>
      <c r="O9" s="78">
        <f>Nedela_I_kolo_sekt_D!P8</f>
        <v>16.5</v>
      </c>
      <c r="P9" s="114">
        <f t="shared" si="0"/>
        <v>19</v>
      </c>
      <c r="Q9" s="66">
        <f t="shared" si="1"/>
        <v>25</v>
      </c>
      <c r="R9" s="69">
        <f t="shared" si="1"/>
        <v>70.6</v>
      </c>
      <c r="S9" s="84"/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72" t="s">
        <v>24</v>
      </c>
      <c r="C10" s="93" t="s">
        <v>66</v>
      </c>
      <c r="D10" s="113">
        <f>LOOKUP(Nedela_I_kolo_sekt_A!S9,Nedela_I_kolo_sekt_A!S9)</f>
        <v>1</v>
      </c>
      <c r="E10" s="81">
        <f>LOOKUP(Nedela_I_kolo_sekt_A!Q9,Nedela_I_kolo_sekt_A!Q9)</f>
        <v>9</v>
      </c>
      <c r="F10" s="83">
        <f>LOOKUP(Nedela_I_kolo_sekt_A!P9,Nedela_I_kolo_sekt_A!P9)</f>
        <v>22.5</v>
      </c>
      <c r="G10" s="111">
        <f>Nedela_I_kolo_sekt_B!S9</f>
        <v>2</v>
      </c>
      <c r="H10" s="75">
        <f>Nedela_I_kolo_sekt_B!Q9</f>
        <v>8</v>
      </c>
      <c r="I10" s="78">
        <f>Nedela_I_kolo_sekt_B!P9</f>
        <v>24.5</v>
      </c>
      <c r="J10" s="111">
        <f>Nedela_I_kolo_sekt_C!S9</f>
        <v>3</v>
      </c>
      <c r="K10" s="75">
        <f>Nedela_I_kolo_sekt_C!Q9</f>
        <v>6</v>
      </c>
      <c r="L10" s="76">
        <f>Nedela_I_kolo_sekt_C!P9</f>
        <v>25</v>
      </c>
      <c r="M10" s="112">
        <f>Nedela_I_kolo_sekt_D!S9</f>
        <v>3</v>
      </c>
      <c r="N10" s="75">
        <f>Nedela_I_kolo_sekt_D!Q9</f>
        <v>6</v>
      </c>
      <c r="O10" s="78">
        <f>Nedela_I_kolo_sekt_D!P9</f>
        <v>14.5</v>
      </c>
      <c r="P10" s="114">
        <f t="shared" si="0"/>
        <v>9</v>
      </c>
      <c r="Q10" s="66">
        <f t="shared" si="1"/>
        <v>29</v>
      </c>
      <c r="R10" s="69">
        <f t="shared" si="1"/>
        <v>86.5</v>
      </c>
      <c r="S10" s="84"/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72" t="s">
        <v>25</v>
      </c>
      <c r="C11" s="93" t="s">
        <v>67</v>
      </c>
      <c r="D11" s="113">
        <f>LOOKUP(Nedela_I_kolo_sekt_A!S10,Nedela_I_kolo_sekt_A!S10)</f>
        <v>5</v>
      </c>
      <c r="E11" s="81">
        <f>LOOKUP(Nedela_I_kolo_sekt_A!Q10,Nedela_I_kolo_sekt_A!Q10)</f>
        <v>5</v>
      </c>
      <c r="F11" s="83">
        <f>LOOKUP(Nedela_I_kolo_sekt_A!P10,Nedela_I_kolo_sekt_A!P10)</f>
        <v>13.5</v>
      </c>
      <c r="G11" s="111">
        <f>Nedela_I_kolo_sekt_B!S10</f>
        <v>9</v>
      </c>
      <c r="H11" s="75">
        <f>Nedela_I_kolo_sekt_B!Q10</f>
        <v>3</v>
      </c>
      <c r="I11" s="78">
        <f>Nedela_I_kolo_sekt_B!P10</f>
        <v>8</v>
      </c>
      <c r="J11" s="111">
        <f>Nedela_I_kolo_sekt_C!S10</f>
        <v>12</v>
      </c>
      <c r="K11" s="75">
        <f>Nedela_I_kolo_sekt_C!Q10</f>
        <v>2</v>
      </c>
      <c r="L11" s="76">
        <f>Nedela_I_kolo_sekt_C!P10</f>
        <v>5.5</v>
      </c>
      <c r="M11" s="112">
        <f>Nedela_I_kolo_sekt_D!S10</f>
        <v>6</v>
      </c>
      <c r="N11" s="75">
        <f>Nedela_I_kolo_sekt_D!Q10</f>
        <v>4</v>
      </c>
      <c r="O11" s="78">
        <f>Nedela_I_kolo_sekt_D!P10</f>
        <v>14</v>
      </c>
      <c r="P11" s="114">
        <f t="shared" si="0"/>
        <v>32</v>
      </c>
      <c r="Q11" s="66">
        <f t="shared" si="1"/>
        <v>14</v>
      </c>
      <c r="R11" s="69">
        <f t="shared" si="1"/>
        <v>41</v>
      </c>
      <c r="S11" s="84"/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72" t="s">
        <v>26</v>
      </c>
      <c r="C12" s="93" t="s">
        <v>68</v>
      </c>
      <c r="D12" s="113">
        <f>LOOKUP(Nedela_I_kolo_sekt_A!S11,Nedela_I_kolo_sekt_A!S11)</f>
        <v>2</v>
      </c>
      <c r="E12" s="81">
        <f>LOOKUP(Nedela_I_kolo_sekt_A!Q11,Nedela_I_kolo_sekt_A!Q11)</f>
        <v>5</v>
      </c>
      <c r="F12" s="83">
        <f>LOOKUP(Nedela_I_kolo_sekt_A!P11,Nedela_I_kolo_sekt_A!P11)</f>
        <v>14</v>
      </c>
      <c r="G12" s="111">
        <f>Nedela_I_kolo_sekt_B!S11</f>
        <v>1</v>
      </c>
      <c r="H12" s="75">
        <f>Nedela_I_kolo_sekt_B!Q11</f>
        <v>11</v>
      </c>
      <c r="I12" s="78">
        <f>Nedela_I_kolo_sekt_B!P11</f>
        <v>39.5</v>
      </c>
      <c r="J12" s="111">
        <f>Nedela_I_kolo_sekt_C!S11</f>
        <v>2</v>
      </c>
      <c r="K12" s="75">
        <f>Nedela_I_kolo_sekt_C!Q11</f>
        <v>12</v>
      </c>
      <c r="L12" s="76">
        <f>Nedela_I_kolo_sekt_C!P11</f>
        <v>27.5</v>
      </c>
      <c r="M12" s="112">
        <f>Nedela_I_kolo_sekt_D!S11</f>
        <v>1</v>
      </c>
      <c r="N12" s="75">
        <f>Nedela_I_kolo_sekt_D!Q11</f>
        <v>7</v>
      </c>
      <c r="O12" s="78">
        <f>Nedela_I_kolo_sekt_D!P11</f>
        <v>19.5</v>
      </c>
      <c r="P12" s="114">
        <f t="shared" si="0"/>
        <v>6</v>
      </c>
      <c r="Q12" s="66">
        <f t="shared" si="1"/>
        <v>35</v>
      </c>
      <c r="R12" s="69">
        <f t="shared" si="1"/>
        <v>100.5</v>
      </c>
      <c r="S12" s="84"/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72" t="s">
        <v>27</v>
      </c>
      <c r="C13" s="93" t="s">
        <v>69</v>
      </c>
      <c r="D13" s="113">
        <f>LOOKUP(Nedela_I_kolo_sekt_A!S12,Nedela_I_kolo_sekt_A!S12)</f>
        <v>12</v>
      </c>
      <c r="E13" s="81">
        <f>LOOKUP(Nedela_I_kolo_sekt_A!Q12,Nedela_I_kolo_sekt_A!Q12)</f>
        <v>1</v>
      </c>
      <c r="F13" s="83">
        <f>LOOKUP(Nedela_I_kolo_sekt_A!P12,Nedela_I_kolo_sekt_A!P12)</f>
        <v>2.5</v>
      </c>
      <c r="G13" s="111">
        <f>Nedela_I_kolo_sekt_B!S12</f>
        <v>4</v>
      </c>
      <c r="H13" s="75">
        <f>Nedela_I_kolo_sekt_B!Q12</f>
        <v>6</v>
      </c>
      <c r="I13" s="78">
        <f>Nedela_I_kolo_sekt_B!P12</f>
        <v>19.5</v>
      </c>
      <c r="J13" s="111">
        <f>Nedela_I_kolo_sekt_C!S12</f>
        <v>8</v>
      </c>
      <c r="K13" s="75">
        <f>Nedela_I_kolo_sekt_C!Q12</f>
        <v>4</v>
      </c>
      <c r="L13" s="76">
        <f>Nedela_I_kolo_sekt_C!P12</f>
        <v>13.5</v>
      </c>
      <c r="M13" s="112">
        <f>Nedela_I_kolo_sekt_D!S12</f>
        <v>9</v>
      </c>
      <c r="N13" s="75">
        <f>Nedela_I_kolo_sekt_D!Q12</f>
        <v>4</v>
      </c>
      <c r="O13" s="78">
        <f>Nedela_I_kolo_sekt_D!P12</f>
        <v>8</v>
      </c>
      <c r="P13" s="114">
        <f t="shared" si="0"/>
        <v>33</v>
      </c>
      <c r="Q13" s="66">
        <f t="shared" si="1"/>
        <v>15</v>
      </c>
      <c r="R13" s="69">
        <f t="shared" si="1"/>
        <v>43.5</v>
      </c>
      <c r="S13" s="84"/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thickBot="1">
      <c r="A14" s="5"/>
      <c r="B14" s="72" t="s">
        <v>28</v>
      </c>
      <c r="C14" s="93" t="s">
        <v>70</v>
      </c>
      <c r="D14" s="113">
        <f>LOOKUP(Nedela_I_kolo_sekt_A!S13,Nedela_I_kolo_sekt_A!S13)</f>
        <v>11</v>
      </c>
      <c r="E14" s="81">
        <f>LOOKUP(Nedela_I_kolo_sekt_A!Q13,Nedela_I_kolo_sekt_A!Q13)</f>
        <v>3</v>
      </c>
      <c r="F14" s="83">
        <f>LOOKUP(Nedela_I_kolo_sekt_A!P13,Nedela_I_kolo_sekt_A!P13)</f>
        <v>4.5</v>
      </c>
      <c r="G14" s="111">
        <f>Nedela_I_kolo_sekt_B!S13</f>
        <v>6</v>
      </c>
      <c r="H14" s="75">
        <f>Nedela_I_kolo_sekt_B!Q13</f>
        <v>3</v>
      </c>
      <c r="I14" s="78">
        <f>Nedela_I_kolo_sekt_B!P13</f>
        <v>9.5</v>
      </c>
      <c r="J14" s="111">
        <f>Nedela_I_kolo_sekt_C!S13</f>
        <v>5</v>
      </c>
      <c r="K14" s="75">
        <f>Nedela_I_kolo_sekt_C!Q13</f>
        <v>6</v>
      </c>
      <c r="L14" s="76">
        <f>Nedela_I_kolo_sekt_C!P13</f>
        <v>14.5</v>
      </c>
      <c r="M14" s="112">
        <f>Nedela_I_kolo_sekt_D!S13</f>
        <v>7</v>
      </c>
      <c r="N14" s="75">
        <f>Nedela_I_kolo_sekt_D!Q13</f>
        <v>5</v>
      </c>
      <c r="O14" s="78">
        <f>Nedela_I_kolo_sekt_D!P13</f>
        <v>10</v>
      </c>
      <c r="P14" s="114">
        <f t="shared" si="0"/>
        <v>29</v>
      </c>
      <c r="Q14" s="66">
        <f t="shared" si="1"/>
        <v>17</v>
      </c>
      <c r="R14" s="69">
        <f t="shared" si="1"/>
        <v>38.5</v>
      </c>
      <c r="S14" s="84"/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72" t="s">
        <v>29</v>
      </c>
      <c r="C15" s="93" t="s">
        <v>71</v>
      </c>
      <c r="D15" s="113">
        <f>LOOKUP(Nedela_I_kolo_sekt_A!S14,Nedela_I_kolo_sekt_A!S14)</f>
        <v>10</v>
      </c>
      <c r="E15" s="81">
        <f>LOOKUP(Nedela_I_kolo_sekt_A!Q14,Nedela_I_kolo_sekt_A!Q14)</f>
        <v>2</v>
      </c>
      <c r="F15" s="83">
        <f>LOOKUP(Nedela_I_kolo_sekt_A!P14,Nedela_I_kolo_sekt_A!P14)</f>
        <v>5.5</v>
      </c>
      <c r="G15" s="111">
        <f>Nedela_I_kolo_sekt_B!S14</f>
        <v>12</v>
      </c>
      <c r="H15" s="75">
        <f>Nedela_I_kolo_sekt_B!Q14</f>
        <v>2</v>
      </c>
      <c r="I15" s="78">
        <f>Nedela_I_kolo_sekt_B!P14</f>
        <v>4.1</v>
      </c>
      <c r="J15" s="111">
        <f>Nedela_I_kolo_sekt_C!S14</f>
        <v>1</v>
      </c>
      <c r="K15" s="75">
        <f>Nedela_I_kolo_sekt_C!Q14</f>
        <v>11</v>
      </c>
      <c r="L15" s="76">
        <f>Nedela_I_kolo_sekt_C!P14</f>
        <v>37</v>
      </c>
      <c r="M15" s="112">
        <f>Nedela_I_kolo_sekt_D!S14</f>
        <v>4</v>
      </c>
      <c r="N15" s="75">
        <f>Nedela_I_kolo_sekt_D!Q14</f>
        <v>6</v>
      </c>
      <c r="O15" s="78">
        <f>Nedela_I_kolo_sekt_D!P14</f>
        <v>13</v>
      </c>
      <c r="P15" s="114">
        <f t="shared" si="0"/>
        <v>27</v>
      </c>
      <c r="Q15" s="66">
        <f t="shared" si="1"/>
        <v>21</v>
      </c>
      <c r="R15" s="69">
        <f t="shared" si="1"/>
        <v>59.6</v>
      </c>
      <c r="S15" s="84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3" t="s">
        <v>30</v>
      </c>
      <c r="C16" s="93" t="s">
        <v>72</v>
      </c>
      <c r="D16" s="110">
        <f>LOOKUP(Nedela_I_kolo_sekt_A!S15,Nedela_I_kolo_sekt_A!S15)</f>
        <v>7</v>
      </c>
      <c r="E16" s="86">
        <f>LOOKUP(Nedela_I_kolo_sekt_A!Q15,Nedela_I_kolo_sekt_A!Q15)</f>
        <v>6</v>
      </c>
      <c r="F16" s="88">
        <f>LOOKUP(Nedela_I_kolo_sekt_A!P15,Nedela_I_kolo_sekt_A!P15)</f>
        <v>14.5</v>
      </c>
      <c r="G16" s="111">
        <f>Nedela_I_kolo_sekt_B!S15</f>
        <v>11</v>
      </c>
      <c r="H16" s="75">
        <f>Nedela_I_kolo_sekt_B!Q15</f>
        <v>3</v>
      </c>
      <c r="I16" s="78">
        <f>Nedela_I_kolo_sekt_B!P15</f>
        <v>6.5</v>
      </c>
      <c r="J16" s="111">
        <f>Nedela_I_kolo_sekt_C!S15</f>
        <v>10</v>
      </c>
      <c r="K16" s="75">
        <f>Nedela_I_kolo_sekt_C!Q15</f>
        <v>4</v>
      </c>
      <c r="L16" s="76">
        <f>Nedela_I_kolo_sekt_C!P15</f>
        <v>7.5</v>
      </c>
      <c r="M16" s="112">
        <f>Nedela_I_kolo_sekt_D!S15</f>
        <v>5</v>
      </c>
      <c r="N16" s="75">
        <f>Nedela_I_kolo_sekt_D!Q15</f>
        <v>6</v>
      </c>
      <c r="O16" s="78">
        <f>Nedela_I_kolo_sekt_D!P15</f>
        <v>15.5</v>
      </c>
      <c r="P16" s="114">
        <f t="shared" si="0"/>
        <v>33</v>
      </c>
      <c r="Q16" s="67">
        <f t="shared" si="1"/>
        <v>19</v>
      </c>
      <c r="R16" s="70">
        <f t="shared" si="1"/>
        <v>44</v>
      </c>
      <c r="S16" s="89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0"/>
      <c r="C17" s="91"/>
      <c r="D17" s="92">
        <f>SUM(D5:D16)</f>
        <v>78</v>
      </c>
      <c r="E17" s="92">
        <f aca="true" t="shared" si="2" ref="E17:P17">SUM(E5:E16)</f>
        <v>51</v>
      </c>
      <c r="F17" s="92">
        <f t="shared" si="2"/>
        <v>128.1</v>
      </c>
      <c r="G17" s="92">
        <f t="shared" si="2"/>
        <v>78</v>
      </c>
      <c r="H17" s="92">
        <f t="shared" si="2"/>
        <v>62</v>
      </c>
      <c r="I17" s="92">
        <f t="shared" si="2"/>
        <v>180.1</v>
      </c>
      <c r="J17" s="92">
        <f t="shared" si="2"/>
        <v>78</v>
      </c>
      <c r="K17" s="92">
        <f t="shared" si="2"/>
        <v>65</v>
      </c>
      <c r="L17" s="92">
        <f t="shared" si="2"/>
        <v>197.5</v>
      </c>
      <c r="M17" s="92">
        <f t="shared" si="2"/>
        <v>78</v>
      </c>
      <c r="N17" s="92">
        <f t="shared" si="2"/>
        <v>51</v>
      </c>
      <c r="O17" s="92">
        <f t="shared" si="2"/>
        <v>127.5</v>
      </c>
      <c r="P17" s="92">
        <f t="shared" si="2"/>
        <v>312</v>
      </c>
      <c r="Q17" s="91"/>
      <c r="R17" s="91"/>
      <c r="S17" s="91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>
      <c r="A19" s="5"/>
      <c r="C19" s="122"/>
      <c r="D19" s="5"/>
      <c r="E19" s="5"/>
      <c r="F19" s="5" t="s">
        <v>150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M3:O3"/>
    <mergeCell ref="P3:P4"/>
    <mergeCell ref="Q3:Q4"/>
    <mergeCell ref="R3:R4"/>
    <mergeCell ref="S3:S4"/>
    <mergeCell ref="B2:S2"/>
    <mergeCell ref="B3:B4"/>
    <mergeCell ref="C3:C4"/>
    <mergeCell ref="D3:F3"/>
    <mergeCell ref="G3:I3"/>
    <mergeCell ref="J3:L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34" t="s">
        <v>76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</row>
    <row r="3" spans="1:23" ht="16.5" customHeight="1" thickBot="1">
      <c r="A3" s="5"/>
      <c r="B3" s="142" t="s">
        <v>37</v>
      </c>
      <c r="C3" s="132" t="s">
        <v>2</v>
      </c>
      <c r="D3" s="137" t="s">
        <v>33</v>
      </c>
      <c r="E3" s="138"/>
      <c r="F3" s="138"/>
      <c r="G3" s="139" t="s">
        <v>34</v>
      </c>
      <c r="H3" s="138"/>
      <c r="I3" s="140"/>
      <c r="J3" s="137" t="s">
        <v>35</v>
      </c>
      <c r="K3" s="138"/>
      <c r="L3" s="138"/>
      <c r="M3" s="144" t="s">
        <v>36</v>
      </c>
      <c r="N3" s="128" t="s">
        <v>14</v>
      </c>
      <c r="O3" s="130" t="s">
        <v>38</v>
      </c>
      <c r="P3" s="132" t="s">
        <v>15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47.25" customHeight="1" thickBot="1">
      <c r="A4" s="5"/>
      <c r="B4" s="143"/>
      <c r="C4" s="141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151"/>
      <c r="N4" s="129"/>
      <c r="O4" s="131"/>
      <c r="P4" s="133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1" t="s">
        <v>19</v>
      </c>
      <c r="C5" s="93" t="s">
        <v>61</v>
      </c>
      <c r="D5" s="77">
        <f>Celkovo_sobota_I_kola!P5</f>
        <v>38</v>
      </c>
      <c r="E5" s="75">
        <f>Celkovo_sobota_I_kola!Q5</f>
        <v>16</v>
      </c>
      <c r="F5" s="78">
        <f>Celkovo_sobota_I_kola!R5</f>
        <v>39</v>
      </c>
      <c r="G5" s="74">
        <f>Celkovo_nedela_I_kola!P5</f>
        <v>27</v>
      </c>
      <c r="H5" s="75">
        <f>Celkovo_nedela_I_kola!Q5</f>
        <v>13</v>
      </c>
      <c r="I5" s="78">
        <f>Celkovo_nedela_I_kola!R5</f>
        <v>38.5</v>
      </c>
      <c r="J5" s="74"/>
      <c r="K5" s="75"/>
      <c r="L5" s="76"/>
      <c r="M5" s="99">
        <f aca="true" t="shared" si="0" ref="M5:M16">SUM(D5,G5,J5,)</f>
        <v>65</v>
      </c>
      <c r="N5" s="102">
        <f>F5+I5</f>
        <v>77.5</v>
      </c>
      <c r="O5" s="103">
        <f>E5+H5</f>
        <v>29</v>
      </c>
      <c r="P5" s="79">
        <v>11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2" t="s">
        <v>20</v>
      </c>
      <c r="C6" s="93" t="s">
        <v>62</v>
      </c>
      <c r="D6" s="77">
        <f>Celkovo_sobota_I_kola!P6</f>
        <v>27</v>
      </c>
      <c r="E6" s="75">
        <f>Celkovo_sobota_I_kola!Q6</f>
        <v>31</v>
      </c>
      <c r="F6" s="78">
        <f>Celkovo_sobota_I_kola!R6</f>
        <v>75</v>
      </c>
      <c r="G6" s="74">
        <f>Celkovo_nedela_I_kola!P6</f>
        <v>30</v>
      </c>
      <c r="H6" s="75">
        <f>Celkovo_nedela_I_kola!Q6</f>
        <v>13</v>
      </c>
      <c r="I6" s="78">
        <f>Celkovo_nedela_I_kola!R6</f>
        <v>41.5</v>
      </c>
      <c r="J6" s="80"/>
      <c r="K6" s="81"/>
      <c r="L6" s="82"/>
      <c r="M6" s="100">
        <f t="shared" si="0"/>
        <v>57</v>
      </c>
      <c r="N6" s="102">
        <f aca="true" t="shared" si="1" ref="N6:N16">F6+I6</f>
        <v>116.5</v>
      </c>
      <c r="O6" s="103">
        <f aca="true" t="shared" si="2" ref="O6:O16">E6+H6</f>
        <v>44</v>
      </c>
      <c r="P6" s="79">
        <v>6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2" t="s">
        <v>21</v>
      </c>
      <c r="C7" s="93" t="s">
        <v>63</v>
      </c>
      <c r="D7" s="77">
        <f>Celkovo_sobota_I_kola!P7</f>
        <v>27</v>
      </c>
      <c r="E7" s="75">
        <f>Celkovo_sobota_I_kola!Q7</f>
        <v>28</v>
      </c>
      <c r="F7" s="78">
        <f>Celkovo_sobota_I_kola!R7</f>
        <v>71.1</v>
      </c>
      <c r="G7" s="74">
        <f>Celkovo_nedela_I_kola!P7</f>
        <v>34</v>
      </c>
      <c r="H7" s="75">
        <f>Celkovo_nedela_I_kola!Q7</f>
        <v>11</v>
      </c>
      <c r="I7" s="78">
        <f>Celkovo_nedela_I_kola!R7</f>
        <v>29.5</v>
      </c>
      <c r="J7" s="80"/>
      <c r="K7" s="81"/>
      <c r="L7" s="82"/>
      <c r="M7" s="100">
        <f t="shared" si="0"/>
        <v>61</v>
      </c>
      <c r="N7" s="102">
        <f t="shared" si="1"/>
        <v>100.6</v>
      </c>
      <c r="O7" s="103">
        <f t="shared" si="2"/>
        <v>39</v>
      </c>
      <c r="P7" s="79">
        <v>9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2" t="s">
        <v>22</v>
      </c>
      <c r="C8" s="93" t="s">
        <v>64</v>
      </c>
      <c r="D8" s="77">
        <f>Celkovo_sobota_I_kola!P8</f>
        <v>31</v>
      </c>
      <c r="E8" s="75">
        <f>Celkovo_sobota_I_kola!Q8</f>
        <v>23</v>
      </c>
      <c r="F8" s="78">
        <f>Celkovo_sobota_I_kola!R8</f>
        <v>65.7</v>
      </c>
      <c r="G8" s="74">
        <f>Celkovo_nedela_I_kola!P8</f>
        <v>33</v>
      </c>
      <c r="H8" s="75">
        <f>Celkovo_nedela_I_kola!Q8</f>
        <v>17</v>
      </c>
      <c r="I8" s="78">
        <f>Celkovo_nedela_I_kola!R8</f>
        <v>39.5</v>
      </c>
      <c r="J8" s="80"/>
      <c r="K8" s="81"/>
      <c r="L8" s="82"/>
      <c r="M8" s="100">
        <f t="shared" si="0"/>
        <v>64</v>
      </c>
      <c r="N8" s="102">
        <f t="shared" si="1"/>
        <v>105.2</v>
      </c>
      <c r="O8" s="103">
        <f t="shared" si="2"/>
        <v>40</v>
      </c>
      <c r="P8" s="79">
        <v>10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2" t="s">
        <v>23</v>
      </c>
      <c r="C9" s="93" t="s">
        <v>65</v>
      </c>
      <c r="D9" s="77">
        <f>Celkovo_sobota_I_kola!P9</f>
        <v>19</v>
      </c>
      <c r="E9" s="75">
        <f>Celkovo_sobota_I_kola!Q9</f>
        <v>33</v>
      </c>
      <c r="F9" s="78">
        <f>Celkovo_sobota_I_kola!R9</f>
        <v>89</v>
      </c>
      <c r="G9" s="74">
        <f>Celkovo_nedela_I_kola!P9</f>
        <v>19</v>
      </c>
      <c r="H9" s="75">
        <f>Celkovo_nedela_I_kola!Q9</f>
        <v>25</v>
      </c>
      <c r="I9" s="78">
        <f>Celkovo_nedela_I_kola!R9</f>
        <v>70.6</v>
      </c>
      <c r="J9" s="80"/>
      <c r="K9" s="81"/>
      <c r="L9" s="82"/>
      <c r="M9" s="100">
        <f t="shared" si="0"/>
        <v>38</v>
      </c>
      <c r="N9" s="102">
        <f t="shared" si="1"/>
        <v>159.6</v>
      </c>
      <c r="O9" s="103">
        <f t="shared" si="2"/>
        <v>58</v>
      </c>
      <c r="P9" s="79">
        <v>3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72" t="s">
        <v>24</v>
      </c>
      <c r="C10" s="93" t="s">
        <v>66</v>
      </c>
      <c r="D10" s="77">
        <f>Celkovo_sobota_I_kola!P10</f>
        <v>13</v>
      </c>
      <c r="E10" s="75">
        <f>Celkovo_sobota_I_kola!Q10</f>
        <v>45</v>
      </c>
      <c r="F10" s="78">
        <f>Celkovo_sobota_I_kola!R10</f>
        <v>136</v>
      </c>
      <c r="G10" s="74">
        <f>Celkovo_nedela_I_kola!P10</f>
        <v>9</v>
      </c>
      <c r="H10" s="75">
        <f>Celkovo_nedela_I_kola!Q10</f>
        <v>29</v>
      </c>
      <c r="I10" s="78">
        <f>Celkovo_nedela_I_kola!R10</f>
        <v>86.5</v>
      </c>
      <c r="J10" s="80"/>
      <c r="K10" s="81"/>
      <c r="L10" s="82"/>
      <c r="M10" s="100">
        <f t="shared" si="0"/>
        <v>22</v>
      </c>
      <c r="N10" s="102">
        <f t="shared" si="1"/>
        <v>222.5</v>
      </c>
      <c r="O10" s="103">
        <f t="shared" si="2"/>
        <v>74</v>
      </c>
      <c r="P10" s="79">
        <v>2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72" t="s">
        <v>25</v>
      </c>
      <c r="C11" s="93" t="s">
        <v>67</v>
      </c>
      <c r="D11" s="77">
        <f>Celkovo_sobota_I_kola!P11</f>
        <v>28</v>
      </c>
      <c r="E11" s="75">
        <f>Celkovo_sobota_I_kola!Q11</f>
        <v>24</v>
      </c>
      <c r="F11" s="78">
        <f>Celkovo_sobota_I_kola!R11</f>
        <v>62.1</v>
      </c>
      <c r="G11" s="74">
        <f>Celkovo_nedela_I_kola!P11</f>
        <v>32</v>
      </c>
      <c r="H11" s="75">
        <f>Celkovo_nedela_I_kola!Q11</f>
        <v>14</v>
      </c>
      <c r="I11" s="78">
        <f>Celkovo_nedela_I_kola!R11</f>
        <v>41</v>
      </c>
      <c r="J11" s="80"/>
      <c r="K11" s="81"/>
      <c r="L11" s="82"/>
      <c r="M11" s="100">
        <f t="shared" si="0"/>
        <v>60</v>
      </c>
      <c r="N11" s="102">
        <f t="shared" si="1"/>
        <v>103.1</v>
      </c>
      <c r="O11" s="103">
        <f t="shared" si="2"/>
        <v>38</v>
      </c>
      <c r="P11" s="79">
        <v>7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72" t="s">
        <v>26</v>
      </c>
      <c r="C12" s="93" t="s">
        <v>68</v>
      </c>
      <c r="D12" s="77">
        <f>Celkovo_sobota_I_kola!P12</f>
        <v>10</v>
      </c>
      <c r="E12" s="75">
        <f>Celkovo_sobota_I_kola!Q12</f>
        <v>38</v>
      </c>
      <c r="F12" s="78">
        <f>Celkovo_sobota_I_kola!R12</f>
        <v>103.5</v>
      </c>
      <c r="G12" s="74">
        <f>Celkovo_nedela_I_kola!P12</f>
        <v>6</v>
      </c>
      <c r="H12" s="75">
        <f>Celkovo_nedela_I_kola!Q12</f>
        <v>35</v>
      </c>
      <c r="I12" s="78">
        <f>Celkovo_nedela_I_kola!R12</f>
        <v>100.5</v>
      </c>
      <c r="J12" s="80"/>
      <c r="K12" s="81"/>
      <c r="L12" s="82"/>
      <c r="M12" s="100">
        <f t="shared" si="0"/>
        <v>16</v>
      </c>
      <c r="N12" s="102">
        <f t="shared" si="1"/>
        <v>204</v>
      </c>
      <c r="O12" s="103">
        <f t="shared" si="2"/>
        <v>73</v>
      </c>
      <c r="P12" s="79">
        <v>1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72" t="s">
        <v>27</v>
      </c>
      <c r="C13" s="93" t="s">
        <v>69</v>
      </c>
      <c r="D13" s="77">
        <f>Celkovo_sobota_I_kola!P13</f>
        <v>39</v>
      </c>
      <c r="E13" s="75">
        <f>Celkovo_sobota_I_kola!Q13</f>
        <v>19</v>
      </c>
      <c r="F13" s="78">
        <f>Celkovo_sobota_I_kola!R13</f>
        <v>45.5</v>
      </c>
      <c r="G13" s="74">
        <f>Celkovo_nedela_I_kola!P13</f>
        <v>33</v>
      </c>
      <c r="H13" s="75">
        <f>Celkovo_nedela_I_kola!Q13</f>
        <v>15</v>
      </c>
      <c r="I13" s="78">
        <f>Celkovo_nedela_I_kola!R13</f>
        <v>43.5</v>
      </c>
      <c r="J13" s="80"/>
      <c r="K13" s="81"/>
      <c r="L13" s="82"/>
      <c r="M13" s="100">
        <f t="shared" si="0"/>
        <v>72</v>
      </c>
      <c r="N13" s="102">
        <f t="shared" si="1"/>
        <v>89</v>
      </c>
      <c r="O13" s="103">
        <f t="shared" si="2"/>
        <v>34</v>
      </c>
      <c r="P13" s="79">
        <v>12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thickBot="1">
      <c r="A14" s="5"/>
      <c r="B14" s="72" t="s">
        <v>28</v>
      </c>
      <c r="C14" s="93" t="s">
        <v>70</v>
      </c>
      <c r="D14" s="77">
        <f>Celkovo_sobota_I_kola!P14</f>
        <v>27</v>
      </c>
      <c r="E14" s="75">
        <f>Celkovo_sobota_I_kola!Q14</f>
        <v>21</v>
      </c>
      <c r="F14" s="78">
        <f>Celkovo_sobota_I_kola!R14</f>
        <v>59.5</v>
      </c>
      <c r="G14" s="74">
        <f>Celkovo_nedela_I_kola!P14</f>
        <v>29</v>
      </c>
      <c r="H14" s="75">
        <f>Celkovo_nedela_I_kola!Q14</f>
        <v>17</v>
      </c>
      <c r="I14" s="78">
        <f>Celkovo_nedela_I_kola!R14</f>
        <v>38.5</v>
      </c>
      <c r="J14" s="80"/>
      <c r="K14" s="81"/>
      <c r="L14" s="82"/>
      <c r="M14" s="100">
        <f t="shared" si="0"/>
        <v>56</v>
      </c>
      <c r="N14" s="102">
        <f t="shared" si="1"/>
        <v>98</v>
      </c>
      <c r="O14" s="103">
        <f t="shared" si="2"/>
        <v>38</v>
      </c>
      <c r="P14" s="79">
        <v>5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thickBot="1">
      <c r="A15" s="5"/>
      <c r="B15" s="72" t="s">
        <v>29</v>
      </c>
      <c r="C15" s="93" t="s">
        <v>71</v>
      </c>
      <c r="D15" s="77">
        <f>Celkovo_sobota_I_kola!P15</f>
        <v>34</v>
      </c>
      <c r="E15" s="75">
        <f>Celkovo_sobota_I_kola!Q15</f>
        <v>21</v>
      </c>
      <c r="F15" s="78">
        <f>Celkovo_sobota_I_kola!R15</f>
        <v>51.5</v>
      </c>
      <c r="G15" s="74">
        <f>Celkovo_nedela_I_kola!P15</f>
        <v>27</v>
      </c>
      <c r="H15" s="75">
        <f>Celkovo_nedela_I_kola!Q15</f>
        <v>21</v>
      </c>
      <c r="I15" s="78">
        <f>Celkovo_nedela_I_kola!R15</f>
        <v>59.6</v>
      </c>
      <c r="J15" s="80"/>
      <c r="K15" s="81"/>
      <c r="L15" s="82"/>
      <c r="M15" s="100">
        <f t="shared" si="0"/>
        <v>61</v>
      </c>
      <c r="N15" s="102">
        <f t="shared" si="1"/>
        <v>111.1</v>
      </c>
      <c r="O15" s="103">
        <f t="shared" si="2"/>
        <v>42</v>
      </c>
      <c r="P15" s="79">
        <v>8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73" t="s">
        <v>30</v>
      </c>
      <c r="C16" s="93" t="s">
        <v>72</v>
      </c>
      <c r="D16" s="77">
        <f>Celkovo_sobota_I_kola!P16</f>
        <v>19</v>
      </c>
      <c r="E16" s="75">
        <f>Celkovo_sobota_I_kola!Q16</f>
        <v>36</v>
      </c>
      <c r="F16" s="78">
        <f>Celkovo_sobota_I_kola!R16</f>
        <v>102</v>
      </c>
      <c r="G16" s="74">
        <f>Celkovo_nedela_I_kola!P16</f>
        <v>33</v>
      </c>
      <c r="H16" s="75">
        <f>Celkovo_nedela_I_kola!Q16</f>
        <v>19</v>
      </c>
      <c r="I16" s="78">
        <f>Celkovo_nedela_I_kola!R16</f>
        <v>44</v>
      </c>
      <c r="J16" s="85"/>
      <c r="K16" s="86"/>
      <c r="L16" s="87"/>
      <c r="M16" s="101">
        <f t="shared" si="0"/>
        <v>52</v>
      </c>
      <c r="N16" s="102">
        <f t="shared" si="1"/>
        <v>146</v>
      </c>
      <c r="O16" s="103">
        <f t="shared" si="2"/>
        <v>55</v>
      </c>
      <c r="P16" s="79">
        <v>4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0"/>
      <c r="C17" s="91"/>
      <c r="D17" s="92">
        <f aca="true" t="shared" si="3" ref="D17:M17">SUM(D5:D16)</f>
        <v>312</v>
      </c>
      <c r="E17" s="92">
        <f t="shared" si="3"/>
        <v>335</v>
      </c>
      <c r="F17" s="92">
        <f t="shared" si="3"/>
        <v>899.9</v>
      </c>
      <c r="G17" s="92">
        <f t="shared" si="3"/>
        <v>312</v>
      </c>
      <c r="H17" s="92">
        <f t="shared" si="3"/>
        <v>229</v>
      </c>
      <c r="I17" s="92">
        <f t="shared" si="3"/>
        <v>633.2</v>
      </c>
      <c r="J17" s="92">
        <f t="shared" si="3"/>
        <v>0</v>
      </c>
      <c r="K17" s="92">
        <f t="shared" si="3"/>
        <v>0</v>
      </c>
      <c r="L17" s="92">
        <f t="shared" si="3"/>
        <v>0</v>
      </c>
      <c r="M17" s="92">
        <f t="shared" si="3"/>
        <v>624</v>
      </c>
      <c r="N17" s="91">
        <f>SUM(N5:N16)</f>
        <v>1533.1</v>
      </c>
      <c r="O17" s="91">
        <f>SUM(O5:O16)</f>
        <v>564</v>
      </c>
      <c r="P17" s="91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B19" s="1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C1">
      <selection activeCell="W9" sqref="W9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9.8515625" style="0" customWidth="1"/>
    <col min="4" max="4" width="8.7109375" style="0" customWidth="1"/>
    <col min="5" max="5" width="8.00390625" style="0" customWidth="1"/>
    <col min="6" max="6" width="8.28125" style="0" bestFit="1" customWidth="1"/>
    <col min="7" max="7" width="8.57421875" style="0" customWidth="1"/>
    <col min="8" max="8" width="7.140625" style="0" customWidth="1"/>
    <col min="9" max="10" width="8.851562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34" t="s">
        <v>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6"/>
    </row>
    <row r="3" spans="1:23" ht="16.5" customHeight="1" thickBot="1">
      <c r="A3" s="5"/>
      <c r="B3" s="142" t="s">
        <v>9</v>
      </c>
      <c r="C3" s="132" t="s">
        <v>2</v>
      </c>
      <c r="D3" s="137" t="s">
        <v>60</v>
      </c>
      <c r="E3" s="138"/>
      <c r="F3" s="138"/>
      <c r="G3" s="139" t="s">
        <v>144</v>
      </c>
      <c r="H3" s="138"/>
      <c r="I3" s="140"/>
      <c r="J3" s="137" t="s">
        <v>39</v>
      </c>
      <c r="K3" s="138"/>
      <c r="L3" s="138"/>
      <c r="M3" s="152" t="s">
        <v>36</v>
      </c>
      <c r="N3" s="128" t="s">
        <v>14</v>
      </c>
      <c r="O3" s="130" t="s">
        <v>38</v>
      </c>
      <c r="P3" s="132" t="s">
        <v>48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23.25" thickBot="1">
      <c r="A4" s="5"/>
      <c r="B4" s="143"/>
      <c r="C4" s="141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151"/>
      <c r="N4" s="129"/>
      <c r="O4" s="131"/>
      <c r="P4" s="133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1" t="s">
        <v>19</v>
      </c>
      <c r="C5" s="93" t="s">
        <v>61</v>
      </c>
      <c r="D5" s="115">
        <v>77</v>
      </c>
      <c r="E5" s="119">
        <v>127</v>
      </c>
      <c r="F5" s="117">
        <v>165.7</v>
      </c>
      <c r="G5" s="74">
        <f>'SO+NE spolu '!M5</f>
        <v>65</v>
      </c>
      <c r="H5" s="75">
        <f>'SO+NE spolu '!O5</f>
        <v>29</v>
      </c>
      <c r="I5" s="78">
        <f>'SO+NE spolu '!N5</f>
        <v>77.5</v>
      </c>
      <c r="J5" s="74"/>
      <c r="K5" s="75"/>
      <c r="L5" s="76"/>
      <c r="M5" s="99">
        <f>SUM(D5,G5,J5,)</f>
        <v>142</v>
      </c>
      <c r="N5" s="102">
        <f>F5+I5+L5</f>
        <v>243.2</v>
      </c>
      <c r="O5" s="103">
        <f>E5+H5+K5</f>
        <v>156</v>
      </c>
      <c r="P5" s="79">
        <v>12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2" t="s">
        <v>20</v>
      </c>
      <c r="C6" s="93" t="s">
        <v>62</v>
      </c>
      <c r="D6" s="116">
        <v>69</v>
      </c>
      <c r="E6" s="120">
        <v>151</v>
      </c>
      <c r="F6" s="118">
        <v>191.1</v>
      </c>
      <c r="G6" s="74">
        <f>'SO+NE spolu '!M6</f>
        <v>57</v>
      </c>
      <c r="H6" s="75">
        <f>'SO+NE spolu '!O6</f>
        <v>44</v>
      </c>
      <c r="I6" s="78">
        <f>'SO+NE spolu '!N6</f>
        <v>116.5</v>
      </c>
      <c r="J6" s="80"/>
      <c r="K6" s="81"/>
      <c r="L6" s="82"/>
      <c r="M6" s="100">
        <f aca="true" t="shared" si="0" ref="M6:M16">SUM(D6,G6,J6,)</f>
        <v>126</v>
      </c>
      <c r="N6" s="102">
        <f aca="true" t="shared" si="1" ref="N6:N16">F6+I6+L6</f>
        <v>307.6</v>
      </c>
      <c r="O6" s="103">
        <f aca="true" t="shared" si="2" ref="O6:O16">E6+H6+K6</f>
        <v>195</v>
      </c>
      <c r="P6" s="84">
        <v>9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2" t="s">
        <v>21</v>
      </c>
      <c r="C7" s="93" t="s">
        <v>63</v>
      </c>
      <c r="D7" s="116">
        <v>66</v>
      </c>
      <c r="E7" s="120">
        <v>153</v>
      </c>
      <c r="F7" s="118">
        <v>197.8</v>
      </c>
      <c r="G7" s="74">
        <f>'SO+NE spolu '!M7</f>
        <v>61</v>
      </c>
      <c r="H7" s="75">
        <f>'SO+NE spolu '!O7</f>
        <v>39</v>
      </c>
      <c r="I7" s="78">
        <f>'SO+NE spolu '!N7</f>
        <v>100.6</v>
      </c>
      <c r="J7" s="80"/>
      <c r="K7" s="81"/>
      <c r="L7" s="82"/>
      <c r="M7" s="100">
        <f t="shared" si="0"/>
        <v>127</v>
      </c>
      <c r="N7" s="102">
        <f t="shared" si="1"/>
        <v>298.4</v>
      </c>
      <c r="O7" s="103">
        <f t="shared" si="2"/>
        <v>192</v>
      </c>
      <c r="P7" s="84">
        <v>10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2" t="s">
        <v>22</v>
      </c>
      <c r="C8" s="93" t="s">
        <v>64</v>
      </c>
      <c r="D8" s="116">
        <v>46</v>
      </c>
      <c r="E8" s="120">
        <v>228</v>
      </c>
      <c r="F8" s="118">
        <v>278.2</v>
      </c>
      <c r="G8" s="74">
        <f>'SO+NE spolu '!M8</f>
        <v>64</v>
      </c>
      <c r="H8" s="75">
        <f>'SO+NE spolu '!O8</f>
        <v>40</v>
      </c>
      <c r="I8" s="78">
        <f>'SO+NE spolu '!N8</f>
        <v>105.2</v>
      </c>
      <c r="J8" s="80"/>
      <c r="K8" s="81"/>
      <c r="L8" s="82"/>
      <c r="M8" s="100">
        <f t="shared" si="0"/>
        <v>110</v>
      </c>
      <c r="N8" s="102">
        <f t="shared" si="1"/>
        <v>383.4</v>
      </c>
      <c r="O8" s="103">
        <f t="shared" si="2"/>
        <v>268</v>
      </c>
      <c r="P8" s="84">
        <v>8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2" t="s">
        <v>23</v>
      </c>
      <c r="C9" s="93" t="s">
        <v>65</v>
      </c>
      <c r="D9" s="116">
        <v>41</v>
      </c>
      <c r="E9" s="120">
        <v>255</v>
      </c>
      <c r="F9" s="118">
        <v>309.5</v>
      </c>
      <c r="G9" s="74">
        <f>'SO+NE spolu '!M9</f>
        <v>38</v>
      </c>
      <c r="H9" s="75">
        <f>'SO+NE spolu '!O9</f>
        <v>58</v>
      </c>
      <c r="I9" s="78">
        <f>'SO+NE spolu '!N9</f>
        <v>159.6</v>
      </c>
      <c r="J9" s="80"/>
      <c r="K9" s="81"/>
      <c r="L9" s="82"/>
      <c r="M9" s="100">
        <f t="shared" si="0"/>
        <v>79</v>
      </c>
      <c r="N9" s="102">
        <f t="shared" si="1"/>
        <v>469.1</v>
      </c>
      <c r="O9" s="103">
        <f t="shared" si="2"/>
        <v>313</v>
      </c>
      <c r="P9" s="84">
        <v>3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72" t="s">
        <v>24</v>
      </c>
      <c r="C10" s="93" t="s">
        <v>66</v>
      </c>
      <c r="D10" s="116">
        <v>49</v>
      </c>
      <c r="E10" s="120">
        <v>201</v>
      </c>
      <c r="F10" s="118">
        <v>314.2</v>
      </c>
      <c r="G10" s="74">
        <f>'SO+NE spolu '!M10</f>
        <v>22</v>
      </c>
      <c r="H10" s="75">
        <f>'SO+NE spolu '!O10</f>
        <v>74</v>
      </c>
      <c r="I10" s="78">
        <f>'SO+NE spolu '!N10</f>
        <v>222.5</v>
      </c>
      <c r="J10" s="80"/>
      <c r="K10" s="81"/>
      <c r="L10" s="82"/>
      <c r="M10" s="100">
        <f t="shared" si="0"/>
        <v>71</v>
      </c>
      <c r="N10" s="102">
        <f t="shared" si="1"/>
        <v>536.7</v>
      </c>
      <c r="O10" s="103">
        <f t="shared" si="2"/>
        <v>275</v>
      </c>
      <c r="P10" s="84">
        <v>2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72" t="s">
        <v>25</v>
      </c>
      <c r="C11" s="93" t="s">
        <v>67</v>
      </c>
      <c r="D11" s="116">
        <v>47</v>
      </c>
      <c r="E11" s="120">
        <v>229</v>
      </c>
      <c r="F11" s="118">
        <v>266.3</v>
      </c>
      <c r="G11" s="74">
        <f>'SO+NE spolu '!M11</f>
        <v>60</v>
      </c>
      <c r="H11" s="75">
        <f>'SO+NE spolu '!O11</f>
        <v>38</v>
      </c>
      <c r="I11" s="78">
        <f>'SO+NE spolu '!N11</f>
        <v>103.1</v>
      </c>
      <c r="J11" s="80"/>
      <c r="K11" s="81"/>
      <c r="L11" s="82"/>
      <c r="M11" s="100">
        <f t="shared" si="0"/>
        <v>107</v>
      </c>
      <c r="N11" s="102">
        <f t="shared" si="1"/>
        <v>369.4</v>
      </c>
      <c r="O11" s="103">
        <f t="shared" si="2"/>
        <v>267</v>
      </c>
      <c r="P11" s="84">
        <v>6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72" t="s">
        <v>26</v>
      </c>
      <c r="C12" s="93" t="s">
        <v>68</v>
      </c>
      <c r="D12" s="116">
        <v>27</v>
      </c>
      <c r="E12" s="120">
        <v>246</v>
      </c>
      <c r="F12" s="118">
        <v>339.7</v>
      </c>
      <c r="G12" s="74">
        <f>'SO+NE spolu '!M12</f>
        <v>16</v>
      </c>
      <c r="H12" s="75">
        <f>'SO+NE spolu '!O12</f>
        <v>73</v>
      </c>
      <c r="I12" s="78">
        <f>'SO+NE spolu '!N12</f>
        <v>204</v>
      </c>
      <c r="J12" s="80"/>
      <c r="K12" s="81"/>
      <c r="L12" s="82"/>
      <c r="M12" s="100">
        <f t="shared" si="0"/>
        <v>43</v>
      </c>
      <c r="N12" s="102">
        <f t="shared" si="1"/>
        <v>543.7</v>
      </c>
      <c r="O12" s="103">
        <f t="shared" si="2"/>
        <v>319</v>
      </c>
      <c r="P12" s="84">
        <v>1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72" t="s">
        <v>27</v>
      </c>
      <c r="C13" s="93" t="s">
        <v>69</v>
      </c>
      <c r="D13" s="116">
        <v>65</v>
      </c>
      <c r="E13" s="120">
        <v>158</v>
      </c>
      <c r="F13" s="118">
        <v>196.5</v>
      </c>
      <c r="G13" s="74">
        <f>'SO+NE spolu '!M13</f>
        <v>72</v>
      </c>
      <c r="H13" s="75">
        <f>'SO+NE spolu '!O13</f>
        <v>34</v>
      </c>
      <c r="I13" s="78">
        <f>'SO+NE spolu '!N13</f>
        <v>89</v>
      </c>
      <c r="J13" s="80"/>
      <c r="K13" s="81"/>
      <c r="L13" s="82"/>
      <c r="M13" s="100">
        <f t="shared" si="0"/>
        <v>137</v>
      </c>
      <c r="N13" s="102">
        <f t="shared" si="1"/>
        <v>285.5</v>
      </c>
      <c r="O13" s="103">
        <f t="shared" si="2"/>
        <v>192</v>
      </c>
      <c r="P13" s="84">
        <v>11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thickBot="1">
      <c r="A14" s="5"/>
      <c r="B14" s="72" t="s">
        <v>28</v>
      </c>
      <c r="C14" s="93" t="s">
        <v>70</v>
      </c>
      <c r="D14" s="116">
        <v>43</v>
      </c>
      <c r="E14" s="120">
        <v>215</v>
      </c>
      <c r="F14" s="118">
        <v>292.4</v>
      </c>
      <c r="G14" s="74">
        <f>'SO+NE spolu '!M14</f>
        <v>56</v>
      </c>
      <c r="H14" s="75">
        <f>'SO+NE spolu '!O14</f>
        <v>38</v>
      </c>
      <c r="I14" s="78">
        <f>'SO+NE spolu '!N14</f>
        <v>98</v>
      </c>
      <c r="J14" s="80"/>
      <c r="K14" s="81"/>
      <c r="L14" s="82"/>
      <c r="M14" s="100">
        <f t="shared" si="0"/>
        <v>99</v>
      </c>
      <c r="N14" s="102">
        <f t="shared" si="1"/>
        <v>390.4</v>
      </c>
      <c r="O14" s="103">
        <f t="shared" si="2"/>
        <v>253</v>
      </c>
      <c r="P14" s="84">
        <v>5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thickBot="1">
      <c r="A15" s="5"/>
      <c r="B15" s="72" t="s">
        <v>29</v>
      </c>
      <c r="C15" s="93" t="s">
        <v>71</v>
      </c>
      <c r="D15" s="116">
        <v>47</v>
      </c>
      <c r="E15" s="120">
        <v>223</v>
      </c>
      <c r="F15" s="118">
        <v>295.1</v>
      </c>
      <c r="G15" s="74">
        <f>'SO+NE spolu '!M15</f>
        <v>61</v>
      </c>
      <c r="H15" s="75">
        <f>'SO+NE spolu '!O15</f>
        <v>42</v>
      </c>
      <c r="I15" s="78">
        <f>'SO+NE spolu '!N15</f>
        <v>111.1</v>
      </c>
      <c r="J15" s="80"/>
      <c r="K15" s="81"/>
      <c r="L15" s="82"/>
      <c r="M15" s="100">
        <f t="shared" si="0"/>
        <v>108</v>
      </c>
      <c r="N15" s="102">
        <f t="shared" si="1"/>
        <v>406.20000000000005</v>
      </c>
      <c r="O15" s="103">
        <f t="shared" si="2"/>
        <v>265</v>
      </c>
      <c r="P15" s="84">
        <v>7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73" t="s">
        <v>30</v>
      </c>
      <c r="C16" s="93" t="s">
        <v>72</v>
      </c>
      <c r="D16" s="116">
        <v>47</v>
      </c>
      <c r="E16" s="120">
        <v>252</v>
      </c>
      <c r="F16" s="118">
        <v>288.5</v>
      </c>
      <c r="G16" s="74">
        <f>'SO+NE spolu '!M16</f>
        <v>52</v>
      </c>
      <c r="H16" s="75">
        <f>'SO+NE spolu '!O16</f>
        <v>55</v>
      </c>
      <c r="I16" s="78">
        <f>'SO+NE spolu '!N16</f>
        <v>146</v>
      </c>
      <c r="J16" s="85"/>
      <c r="K16" s="86"/>
      <c r="L16" s="87"/>
      <c r="M16" s="101">
        <f t="shared" si="0"/>
        <v>99</v>
      </c>
      <c r="N16" s="102">
        <f t="shared" si="1"/>
        <v>434.5</v>
      </c>
      <c r="O16" s="103">
        <f t="shared" si="2"/>
        <v>307</v>
      </c>
      <c r="P16" s="89">
        <v>4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0"/>
      <c r="C17" s="91"/>
      <c r="D17" s="92">
        <f>SUM(D5:D16)</f>
        <v>624</v>
      </c>
      <c r="E17" s="92">
        <f aca="true" t="shared" si="3" ref="E17:M17">SUM(E5:E16)</f>
        <v>2438</v>
      </c>
      <c r="F17" s="92">
        <f t="shared" si="3"/>
        <v>3135</v>
      </c>
      <c r="G17" s="92">
        <f t="shared" si="3"/>
        <v>624</v>
      </c>
      <c r="H17" s="92">
        <f t="shared" si="3"/>
        <v>564</v>
      </c>
      <c r="I17" s="92">
        <f t="shared" si="3"/>
        <v>1533.1</v>
      </c>
      <c r="J17" s="92">
        <f t="shared" si="3"/>
        <v>0</v>
      </c>
      <c r="K17" s="92">
        <f t="shared" si="3"/>
        <v>0</v>
      </c>
      <c r="L17" s="92">
        <f t="shared" si="3"/>
        <v>0</v>
      </c>
      <c r="M17" s="92">
        <f t="shared" si="3"/>
        <v>1248</v>
      </c>
      <c r="N17" s="91">
        <f>SUM(N5:N16)</f>
        <v>4668.1</v>
      </c>
      <c r="O17" s="91">
        <f>SUM(O5:O16)</f>
        <v>3002</v>
      </c>
      <c r="P17" s="91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B2">
      <selection activeCell="U20" sqref="U20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57421875" style="0" customWidth="1"/>
    <col min="6" max="6" width="9.00390625" style="0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24" t="s">
        <v>52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39" customHeight="1" thickBot="1">
      <c r="B3" s="126" t="s">
        <v>0</v>
      </c>
      <c r="C3" s="127"/>
      <c r="D3" s="8" t="s">
        <v>1</v>
      </c>
      <c r="E3" s="8" t="s">
        <v>2</v>
      </c>
      <c r="F3" s="9" t="s">
        <v>3</v>
      </c>
      <c r="G3" s="10" t="s">
        <v>40</v>
      </c>
      <c r="H3" s="11" t="s">
        <v>41</v>
      </c>
      <c r="I3" s="12"/>
      <c r="J3" s="13" t="s">
        <v>4</v>
      </c>
      <c r="K3" s="10" t="s">
        <v>42</v>
      </c>
      <c r="L3" s="11" t="s">
        <v>43</v>
      </c>
      <c r="M3" s="12"/>
      <c r="N3" s="12" t="s">
        <v>5</v>
      </c>
      <c r="O3" s="25" t="s">
        <v>73</v>
      </c>
      <c r="P3" s="26" t="s">
        <v>44</v>
      </c>
      <c r="Q3" s="27" t="s">
        <v>45</v>
      </c>
      <c r="R3" s="14"/>
      <c r="S3" s="15" t="s">
        <v>7</v>
      </c>
      <c r="T3" s="13" t="s">
        <v>8</v>
      </c>
    </row>
    <row r="4" spans="2:20" ht="18.75">
      <c r="B4" s="16">
        <v>7</v>
      </c>
      <c r="C4" s="17">
        <v>1</v>
      </c>
      <c r="D4" s="18" t="s">
        <v>124</v>
      </c>
      <c r="E4" s="93" t="s">
        <v>61</v>
      </c>
      <c r="F4" s="22"/>
      <c r="G4" s="30">
        <v>9.5</v>
      </c>
      <c r="H4" s="31">
        <v>3</v>
      </c>
      <c r="I4" s="52">
        <f>COUNTIF(G$4:G$15,"&lt;"&amp;G4)*ROWS(G$4:G$15)+COUNTIF(H$4:H$15,"&lt;"&amp;H4)</f>
        <v>102</v>
      </c>
      <c r="J4" s="55">
        <f>IF(COUNTIF(I$4:I$15,I4)&gt;1,RANK(I4,I$4:I$15,0)+(COUNT(I$4:I$15)+1-RANK(I4,I$4:I$15,0)-RANK(I4,I$4:I$15,1))/2,RANK(I4,I$4:I$15,0)+(COUNT(I$4:I$15)+1-RANK(I4,I$4:I$15,0)-RANK(I4,I$4:I$15,1)))</f>
        <v>4</v>
      </c>
      <c r="K4" s="30">
        <v>0</v>
      </c>
      <c r="L4" s="31">
        <v>0</v>
      </c>
      <c r="M4" s="52">
        <f>COUNTIF(K$4:K$15,"&lt;"&amp;K4)*ROWS(K$4:K$15)+COUNTIF(L$4:L$15,"&lt;"&amp;L4)</f>
        <v>0</v>
      </c>
      <c r="N4" s="55">
        <f>IF(COUNTIF(M$4:M$15,M4)&gt;1,RANK(M4,M$4:M$15,0)+(COUNT(M$4:M$15)+1-RANK(M4,M$4:M$15,0)-RANK(M4,M$4:M$15,1))/2,RANK(M4,M$4:M$15,0)+(COUNT(M$4:M$15)+1-RANK(M4,M$4:M$15,0)-RANK(M4,M$4:M$15,1)))</f>
        <v>12</v>
      </c>
      <c r="O4" s="49">
        <f>SUM(J4,N4)</f>
        <v>16</v>
      </c>
      <c r="P4" s="46">
        <f aca="true" t="shared" si="0" ref="P4:P15">SUM(K4,G4)</f>
        <v>9.5</v>
      </c>
      <c r="Q4" s="32">
        <f aca="true" t="shared" si="1" ref="Q4:Q15">SUM(L4,H4)</f>
        <v>3</v>
      </c>
      <c r="R4" s="37">
        <f>(COUNTIF(O$4:O$15,"&gt;"&amp;O4)*ROWS(O$4:O$14)+COUNTIF(P$4:P$15,"&lt;"&amp;P4))*ROWS(O$4:O$15)+COUNTIF(Q$4:Q$15,"&lt;"&amp;Q4)</f>
        <v>552</v>
      </c>
      <c r="S4" s="43">
        <f>IF(COUNTIF(R$4:R$15,R4)&gt;1,RANK(R4,R$4:R$15,0)+(COUNT(R$4:R$15)+1-RANK(R4,R$4:R$15,0)-RANK(R4,R$4:R$15,1))/2,RANK(R4,R$4:R$15,0)+(COUNT(R$4:R$15)+1-RANK(R4,R$4:R$15,0)-RANK(R4,R$4:R$15,1)))</f>
        <v>8</v>
      </c>
      <c r="T4" s="40">
        <v>5</v>
      </c>
    </row>
    <row r="5" spans="2:20" ht="18.75">
      <c r="B5" s="19">
        <v>1</v>
      </c>
      <c r="C5" s="1">
        <v>7</v>
      </c>
      <c r="D5" s="95" t="s">
        <v>78</v>
      </c>
      <c r="E5" s="93" t="s">
        <v>62</v>
      </c>
      <c r="F5" s="23"/>
      <c r="G5" s="33">
        <v>5</v>
      </c>
      <c r="H5" s="28">
        <v>2</v>
      </c>
      <c r="I5" s="53">
        <f aca="true" t="shared" si="2" ref="I5:I15">COUNTIF(G$4:G$15,"&lt;"&amp;G5)*ROWS(G$4:G$15)+COUNTIF(H$4:H$15,"&lt;"&amp;H5)</f>
        <v>38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8.5</v>
      </c>
      <c r="K5" s="33">
        <v>2.5</v>
      </c>
      <c r="L5" s="28">
        <v>1</v>
      </c>
      <c r="M5" s="53">
        <f aca="true" t="shared" si="4" ref="M5:M15">COUNTIF(K$4:K$15,"&lt;"&amp;K5)*ROWS(K$4:K$15)+COUNTIF(L$4:L$15,"&lt;"&amp;L5)</f>
        <v>25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10</v>
      </c>
      <c r="O5" s="50">
        <f aca="true" t="shared" si="6" ref="O5:O15">SUM(J5,N5)</f>
        <v>18.5</v>
      </c>
      <c r="P5" s="47">
        <f t="shared" si="0"/>
        <v>7.5</v>
      </c>
      <c r="Q5" s="29">
        <f t="shared" si="1"/>
        <v>3</v>
      </c>
      <c r="R5" s="38">
        <f aca="true" t="shared" si="7" ref="R5:R15">(COUNTIF(O$4:O$15,"&gt;"&amp;O5)*ROWS(O$4:O$14)+COUNTIF(P$4:P$15,"&lt;"&amp;P5))*ROWS(O$4:O$15)+COUNTIF(Q$4:Q$15,"&lt;"&amp;Q5)</f>
        <v>132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11</v>
      </c>
      <c r="T5" s="41">
        <v>0</v>
      </c>
    </row>
    <row r="6" spans="2:20" ht="18.75">
      <c r="B6" s="19">
        <v>4</v>
      </c>
      <c r="C6" s="1">
        <v>10</v>
      </c>
      <c r="D6" s="95" t="s">
        <v>82</v>
      </c>
      <c r="E6" s="93" t="s">
        <v>63</v>
      </c>
      <c r="F6" s="23"/>
      <c r="G6" s="33">
        <v>1.5</v>
      </c>
      <c r="H6" s="28">
        <v>1</v>
      </c>
      <c r="I6" s="53">
        <f t="shared" si="2"/>
        <v>0</v>
      </c>
      <c r="J6" s="56">
        <f t="shared" si="3"/>
        <v>11.5</v>
      </c>
      <c r="K6" s="33">
        <v>6.6</v>
      </c>
      <c r="L6" s="28">
        <v>4</v>
      </c>
      <c r="M6" s="53">
        <f t="shared" si="4"/>
        <v>55</v>
      </c>
      <c r="N6" s="56">
        <f t="shared" si="5"/>
        <v>8</v>
      </c>
      <c r="O6" s="50">
        <f t="shared" si="6"/>
        <v>19.5</v>
      </c>
      <c r="P6" s="47">
        <f t="shared" si="0"/>
        <v>8.1</v>
      </c>
      <c r="Q6" s="29">
        <f t="shared" si="1"/>
        <v>5</v>
      </c>
      <c r="R6" s="38">
        <f t="shared" si="7"/>
        <v>16</v>
      </c>
      <c r="S6" s="44">
        <f t="shared" si="8"/>
        <v>12</v>
      </c>
      <c r="T6" s="41">
        <v>0</v>
      </c>
    </row>
    <row r="7" spans="2:20" ht="18.75">
      <c r="B7" s="19">
        <v>3</v>
      </c>
      <c r="C7" s="1">
        <v>9</v>
      </c>
      <c r="D7" s="95" t="s">
        <v>84</v>
      </c>
      <c r="E7" s="93" t="s">
        <v>64</v>
      </c>
      <c r="F7" s="23"/>
      <c r="G7" s="33">
        <v>1.5</v>
      </c>
      <c r="H7" s="28">
        <v>1</v>
      </c>
      <c r="I7" s="53">
        <f t="shared" si="2"/>
        <v>0</v>
      </c>
      <c r="J7" s="56">
        <f t="shared" si="3"/>
        <v>11.5</v>
      </c>
      <c r="K7" s="33">
        <v>9.5</v>
      </c>
      <c r="L7" s="28">
        <v>2</v>
      </c>
      <c r="M7" s="53">
        <f t="shared" si="4"/>
        <v>87</v>
      </c>
      <c r="N7" s="56">
        <f t="shared" si="5"/>
        <v>5</v>
      </c>
      <c r="O7" s="50">
        <f t="shared" si="6"/>
        <v>16.5</v>
      </c>
      <c r="P7" s="47">
        <f t="shared" si="0"/>
        <v>11</v>
      </c>
      <c r="Q7" s="29">
        <f t="shared" si="1"/>
        <v>3</v>
      </c>
      <c r="R7" s="38">
        <f t="shared" si="7"/>
        <v>432</v>
      </c>
      <c r="S7" s="44">
        <f t="shared" si="8"/>
        <v>9</v>
      </c>
      <c r="T7" s="41">
        <v>0</v>
      </c>
    </row>
    <row r="8" spans="2:20" ht="18.75">
      <c r="B8" s="19">
        <v>9</v>
      </c>
      <c r="C8" s="1">
        <v>3</v>
      </c>
      <c r="D8" s="95" t="s">
        <v>92</v>
      </c>
      <c r="E8" s="93" t="s">
        <v>65</v>
      </c>
      <c r="F8" s="23"/>
      <c r="G8" s="33">
        <v>18</v>
      </c>
      <c r="H8" s="28">
        <v>5</v>
      </c>
      <c r="I8" s="53">
        <f t="shared" si="2"/>
        <v>129</v>
      </c>
      <c r="J8" s="56">
        <f t="shared" si="3"/>
        <v>2</v>
      </c>
      <c r="K8" s="33">
        <v>1.5</v>
      </c>
      <c r="L8" s="28">
        <v>1</v>
      </c>
      <c r="M8" s="53">
        <f t="shared" si="4"/>
        <v>13</v>
      </c>
      <c r="N8" s="56">
        <f t="shared" si="5"/>
        <v>11</v>
      </c>
      <c r="O8" s="50">
        <f t="shared" si="6"/>
        <v>13</v>
      </c>
      <c r="P8" s="47">
        <f t="shared" si="0"/>
        <v>19.5</v>
      </c>
      <c r="Q8" s="29">
        <f t="shared" si="1"/>
        <v>6</v>
      </c>
      <c r="R8" s="38">
        <f t="shared" si="7"/>
        <v>893</v>
      </c>
      <c r="S8" s="44">
        <f t="shared" si="8"/>
        <v>6</v>
      </c>
      <c r="T8" s="41">
        <v>15</v>
      </c>
    </row>
    <row r="9" spans="2:20" ht="18.75">
      <c r="B9" s="19">
        <v>6</v>
      </c>
      <c r="C9" s="1">
        <v>12</v>
      </c>
      <c r="D9" s="96" t="s">
        <v>99</v>
      </c>
      <c r="E9" s="93" t="s">
        <v>66</v>
      </c>
      <c r="F9" s="23"/>
      <c r="G9" s="33">
        <v>14.5</v>
      </c>
      <c r="H9" s="28">
        <v>5</v>
      </c>
      <c r="I9" s="53">
        <f t="shared" si="2"/>
        <v>117</v>
      </c>
      <c r="J9" s="56">
        <f t="shared" si="3"/>
        <v>3</v>
      </c>
      <c r="K9" s="33">
        <v>8</v>
      </c>
      <c r="L9" s="28">
        <v>3</v>
      </c>
      <c r="M9" s="53">
        <f t="shared" si="4"/>
        <v>65</v>
      </c>
      <c r="N9" s="56">
        <f t="shared" si="5"/>
        <v>6.5</v>
      </c>
      <c r="O9" s="50">
        <f t="shared" si="6"/>
        <v>9.5</v>
      </c>
      <c r="P9" s="47">
        <f t="shared" si="0"/>
        <v>22.5</v>
      </c>
      <c r="Q9" s="29">
        <f t="shared" si="1"/>
        <v>8</v>
      </c>
      <c r="R9" s="38">
        <f t="shared" si="7"/>
        <v>1173</v>
      </c>
      <c r="S9" s="44">
        <f t="shared" si="8"/>
        <v>4</v>
      </c>
      <c r="T9" s="41">
        <v>25</v>
      </c>
    </row>
    <row r="10" spans="2:20" ht="18.75">
      <c r="B10" s="19">
        <v>11</v>
      </c>
      <c r="C10" s="1">
        <v>5</v>
      </c>
      <c r="D10" s="95" t="s">
        <v>117</v>
      </c>
      <c r="E10" s="93" t="s">
        <v>67</v>
      </c>
      <c r="F10" s="23"/>
      <c r="G10" s="33">
        <v>7.1</v>
      </c>
      <c r="H10" s="28">
        <v>3</v>
      </c>
      <c r="I10" s="53">
        <f t="shared" si="2"/>
        <v>90</v>
      </c>
      <c r="J10" s="56">
        <f t="shared" si="3"/>
        <v>5</v>
      </c>
      <c r="K10" s="33">
        <v>8</v>
      </c>
      <c r="L10" s="28">
        <v>3</v>
      </c>
      <c r="M10" s="53">
        <f t="shared" si="4"/>
        <v>65</v>
      </c>
      <c r="N10" s="56">
        <f t="shared" si="5"/>
        <v>6.5</v>
      </c>
      <c r="O10" s="50">
        <f t="shared" si="6"/>
        <v>11.5</v>
      </c>
      <c r="P10" s="47">
        <f t="shared" si="0"/>
        <v>15.1</v>
      </c>
      <c r="Q10" s="29">
        <f t="shared" si="1"/>
        <v>6</v>
      </c>
      <c r="R10" s="38">
        <f t="shared" si="7"/>
        <v>1001</v>
      </c>
      <c r="S10" s="44">
        <f t="shared" si="8"/>
        <v>5</v>
      </c>
      <c r="T10" s="41">
        <v>20</v>
      </c>
    </row>
    <row r="11" spans="2:20" ht="18.75">
      <c r="B11" s="19">
        <v>8</v>
      </c>
      <c r="C11" s="1">
        <v>2</v>
      </c>
      <c r="D11" s="95" t="s">
        <v>116</v>
      </c>
      <c r="E11" s="93" t="s">
        <v>68</v>
      </c>
      <c r="F11" s="23"/>
      <c r="G11" s="33">
        <v>5</v>
      </c>
      <c r="H11" s="28">
        <v>3</v>
      </c>
      <c r="I11" s="53">
        <f t="shared" si="2"/>
        <v>42</v>
      </c>
      <c r="J11" s="56">
        <f t="shared" si="3"/>
        <v>7</v>
      </c>
      <c r="K11" s="33">
        <v>23.5</v>
      </c>
      <c r="L11" s="28">
        <v>8</v>
      </c>
      <c r="M11" s="53">
        <f t="shared" si="4"/>
        <v>143</v>
      </c>
      <c r="N11" s="56">
        <f t="shared" si="5"/>
        <v>1</v>
      </c>
      <c r="O11" s="50">
        <f t="shared" si="6"/>
        <v>8</v>
      </c>
      <c r="P11" s="47">
        <f t="shared" si="0"/>
        <v>28.5</v>
      </c>
      <c r="Q11" s="29">
        <f t="shared" si="1"/>
        <v>11</v>
      </c>
      <c r="R11" s="38">
        <f t="shared" si="7"/>
        <v>1318</v>
      </c>
      <c r="S11" s="44">
        <f t="shared" si="8"/>
        <v>2</v>
      </c>
      <c r="T11" s="41">
        <v>35</v>
      </c>
    </row>
    <row r="12" spans="2:20" ht="18.75">
      <c r="B12" s="19">
        <v>12</v>
      </c>
      <c r="C12" s="1">
        <v>6</v>
      </c>
      <c r="D12" s="95" t="s">
        <v>111</v>
      </c>
      <c r="E12" s="93" t="s">
        <v>69</v>
      </c>
      <c r="F12" s="23"/>
      <c r="G12" s="33">
        <v>5</v>
      </c>
      <c r="H12" s="28">
        <v>2</v>
      </c>
      <c r="I12" s="53">
        <f t="shared" si="2"/>
        <v>38</v>
      </c>
      <c r="J12" s="56">
        <f t="shared" si="3"/>
        <v>8.5</v>
      </c>
      <c r="K12" s="33">
        <v>6.5</v>
      </c>
      <c r="L12" s="28">
        <v>2</v>
      </c>
      <c r="M12" s="53">
        <f t="shared" si="4"/>
        <v>39</v>
      </c>
      <c r="N12" s="56">
        <f t="shared" si="5"/>
        <v>9</v>
      </c>
      <c r="O12" s="50">
        <f t="shared" si="6"/>
        <v>17.5</v>
      </c>
      <c r="P12" s="47">
        <f t="shared" si="0"/>
        <v>11.5</v>
      </c>
      <c r="Q12" s="29">
        <f t="shared" si="1"/>
        <v>4</v>
      </c>
      <c r="R12" s="38">
        <f t="shared" si="7"/>
        <v>315</v>
      </c>
      <c r="S12" s="44">
        <f t="shared" si="8"/>
        <v>10</v>
      </c>
      <c r="T12" s="41">
        <v>0</v>
      </c>
    </row>
    <row r="13" spans="2:20" ht="18.75">
      <c r="B13" s="19">
        <v>5</v>
      </c>
      <c r="C13" s="1">
        <v>11</v>
      </c>
      <c r="D13" s="95" t="s">
        <v>110</v>
      </c>
      <c r="E13" s="93" t="s">
        <v>70</v>
      </c>
      <c r="F13" s="23"/>
      <c r="G13" s="33">
        <v>6.5</v>
      </c>
      <c r="H13" s="28">
        <v>2</v>
      </c>
      <c r="I13" s="53">
        <f t="shared" si="2"/>
        <v>74</v>
      </c>
      <c r="J13" s="56">
        <f t="shared" si="3"/>
        <v>6</v>
      </c>
      <c r="K13" s="33">
        <v>12.5</v>
      </c>
      <c r="L13" s="28">
        <v>4</v>
      </c>
      <c r="M13" s="53">
        <f t="shared" si="4"/>
        <v>127</v>
      </c>
      <c r="N13" s="56">
        <f t="shared" si="5"/>
        <v>2</v>
      </c>
      <c r="O13" s="50">
        <f t="shared" si="6"/>
        <v>8</v>
      </c>
      <c r="P13" s="47">
        <f t="shared" si="0"/>
        <v>19</v>
      </c>
      <c r="Q13" s="29">
        <f t="shared" si="1"/>
        <v>6</v>
      </c>
      <c r="R13" s="38">
        <f t="shared" si="7"/>
        <v>1277</v>
      </c>
      <c r="S13" s="44">
        <f t="shared" si="8"/>
        <v>3</v>
      </c>
      <c r="T13" s="41">
        <v>30</v>
      </c>
    </row>
    <row r="14" spans="2:20" ht="18.75">
      <c r="B14" s="19">
        <v>2</v>
      </c>
      <c r="C14" s="1">
        <v>8</v>
      </c>
      <c r="D14" s="7" t="s">
        <v>109</v>
      </c>
      <c r="E14" s="93" t="s">
        <v>71</v>
      </c>
      <c r="F14" s="23"/>
      <c r="G14" s="33">
        <v>4</v>
      </c>
      <c r="H14" s="28">
        <v>2</v>
      </c>
      <c r="I14" s="53">
        <f t="shared" si="2"/>
        <v>26</v>
      </c>
      <c r="J14" s="56">
        <f t="shared" si="3"/>
        <v>10</v>
      </c>
      <c r="K14" s="33">
        <v>9.5</v>
      </c>
      <c r="L14" s="28">
        <v>4</v>
      </c>
      <c r="M14" s="53">
        <f t="shared" si="4"/>
        <v>91</v>
      </c>
      <c r="N14" s="56">
        <f t="shared" si="5"/>
        <v>3.5</v>
      </c>
      <c r="O14" s="50">
        <f t="shared" si="6"/>
        <v>13.5</v>
      </c>
      <c r="P14" s="47">
        <f t="shared" si="0"/>
        <v>13.5</v>
      </c>
      <c r="Q14" s="29">
        <f t="shared" si="1"/>
        <v>6</v>
      </c>
      <c r="R14" s="38">
        <f t="shared" si="7"/>
        <v>725</v>
      </c>
      <c r="S14" s="44">
        <f t="shared" si="8"/>
        <v>7</v>
      </c>
      <c r="T14" s="41">
        <v>10</v>
      </c>
    </row>
    <row r="15" spans="2:20" ht="19.5" thickBot="1">
      <c r="B15" s="20">
        <v>10</v>
      </c>
      <c r="C15" s="21">
        <v>4</v>
      </c>
      <c r="D15" s="97" t="s">
        <v>108</v>
      </c>
      <c r="E15" s="93" t="s">
        <v>72</v>
      </c>
      <c r="F15" s="24"/>
      <c r="G15" s="34">
        <v>20.5</v>
      </c>
      <c r="H15" s="35">
        <v>9</v>
      </c>
      <c r="I15" s="54">
        <f t="shared" si="2"/>
        <v>143</v>
      </c>
      <c r="J15" s="57">
        <f t="shared" si="3"/>
        <v>1</v>
      </c>
      <c r="K15" s="34">
        <v>9.5</v>
      </c>
      <c r="L15" s="35">
        <v>4</v>
      </c>
      <c r="M15" s="54">
        <f t="shared" si="4"/>
        <v>91</v>
      </c>
      <c r="N15" s="57">
        <f t="shared" si="5"/>
        <v>3.5</v>
      </c>
      <c r="O15" s="51">
        <f t="shared" si="6"/>
        <v>4.5</v>
      </c>
      <c r="P15" s="48">
        <f t="shared" si="0"/>
        <v>30</v>
      </c>
      <c r="Q15" s="36">
        <f t="shared" si="1"/>
        <v>13</v>
      </c>
      <c r="R15" s="39">
        <f t="shared" si="7"/>
        <v>1595</v>
      </c>
      <c r="S15" s="45">
        <f t="shared" si="8"/>
        <v>1</v>
      </c>
      <c r="T15" s="42">
        <v>40</v>
      </c>
    </row>
    <row r="16" spans="2:20" ht="12.75">
      <c r="B16" s="94"/>
      <c r="C16" s="94"/>
      <c r="D16" s="94"/>
      <c r="E16" s="94"/>
      <c r="F16" s="94"/>
      <c r="G16" s="94"/>
      <c r="H16" s="94"/>
      <c r="I16" s="94"/>
      <c r="J16" s="94">
        <f>SUM(J4:J15)</f>
        <v>78</v>
      </c>
      <c r="K16" s="94"/>
      <c r="L16" s="94"/>
      <c r="M16" s="94"/>
      <c r="N16" s="94">
        <f>SUM(N4:N15)</f>
        <v>78</v>
      </c>
      <c r="O16" s="94">
        <f>SUM(O4:O15)</f>
        <v>156</v>
      </c>
      <c r="P16" s="94"/>
      <c r="Q16" s="94"/>
      <c r="R16" s="94"/>
      <c r="S16" s="94"/>
      <c r="T16" s="94">
        <f>SUM(T4:T15)</f>
        <v>180</v>
      </c>
    </row>
    <row r="17" ht="12.75">
      <c r="B17" t="s">
        <v>125</v>
      </c>
    </row>
    <row r="19" ht="12.75">
      <c r="B19" t="s">
        <v>127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B1">
      <selection activeCell="U19" sqref="U19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5.57421875" style="0" bestFit="1" customWidth="1"/>
    <col min="4" max="4" width="17.7109375" style="0" customWidth="1"/>
    <col min="5" max="5" width="14.8515625" style="0" customWidth="1"/>
    <col min="6" max="6" width="8.140625" style="0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24" t="s">
        <v>53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45.75" thickBot="1">
      <c r="B3" s="125" t="s">
        <v>0</v>
      </c>
      <c r="C3" s="125"/>
      <c r="D3" s="8" t="s">
        <v>1</v>
      </c>
      <c r="E3" s="8" t="s">
        <v>2</v>
      </c>
      <c r="F3" s="9" t="s">
        <v>3</v>
      </c>
      <c r="G3" s="10" t="s">
        <v>40</v>
      </c>
      <c r="H3" s="11" t="s">
        <v>41</v>
      </c>
      <c r="I3" s="12"/>
      <c r="J3" s="13" t="s">
        <v>4</v>
      </c>
      <c r="K3" s="10" t="s">
        <v>42</v>
      </c>
      <c r="L3" s="11" t="s">
        <v>43</v>
      </c>
      <c r="M3" s="12"/>
      <c r="N3" s="12" t="s">
        <v>5</v>
      </c>
      <c r="O3" s="25" t="s">
        <v>6</v>
      </c>
      <c r="P3" s="26" t="s">
        <v>44</v>
      </c>
      <c r="Q3" s="27" t="s">
        <v>45</v>
      </c>
      <c r="R3" s="14"/>
      <c r="S3" s="15" t="s">
        <v>7</v>
      </c>
      <c r="T3" s="13" t="s">
        <v>8</v>
      </c>
    </row>
    <row r="4" spans="2:20" ht="18.75">
      <c r="B4" s="16">
        <v>3</v>
      </c>
      <c r="C4" s="17">
        <v>9</v>
      </c>
      <c r="D4" s="18" t="s">
        <v>91</v>
      </c>
      <c r="E4" s="93" t="s">
        <v>61</v>
      </c>
      <c r="F4" s="22"/>
      <c r="G4" s="30">
        <v>9</v>
      </c>
      <c r="H4" s="31">
        <v>3</v>
      </c>
      <c r="I4" s="52">
        <f>COUNTIF(G$4:G$15,"&lt;"&amp;G4)*ROWS(G$4:G$15)+COUNTIF(H$4:H$15,"&lt;"&amp;H4)</f>
        <v>37</v>
      </c>
      <c r="J4" s="55">
        <f>IF(COUNTIF(I$4:I$15,I4)&gt;1,RANK(I4,I$4:I$15,0)+(COUNT(I$4:I$15)+1-RANK(I4,I$4:I$15,0)-RANK(I4,I$4:I$15,1))/2,RANK(I4,I$4:I$15,0)+(COUNT(I$4:I$15)+1-RANK(I4,I$4:I$15,0)-RANK(I4,I$4:I$15,1)))</f>
        <v>9</v>
      </c>
      <c r="K4" s="30">
        <v>11</v>
      </c>
      <c r="L4" s="31">
        <v>7</v>
      </c>
      <c r="M4" s="52">
        <f>COUNTIF(K$4:K$15,"&lt;"&amp;K4)*ROWS(K$4:K$15)+COUNTIF(L$4:L$15,"&lt;"&amp;L4)</f>
        <v>107</v>
      </c>
      <c r="N4" s="55">
        <f>IF(COUNTIF(M$4:M$15,M4)&gt;1,RANK(M4,M$4:M$15,0)+(COUNT(M$4:M$15)+1-RANK(M4,M$4:M$15,0)-RANK(M4,M$4:M$15,1))/2,RANK(M4,M$4:M$15,0)+(COUNT(M$4:M$15)+1-RANK(M4,M$4:M$15,0)-RANK(M4,M$4:M$15,1)))</f>
        <v>3</v>
      </c>
      <c r="O4" s="49">
        <f>SUM(J4,N4)</f>
        <v>12</v>
      </c>
      <c r="P4" s="46">
        <f aca="true" t="shared" si="0" ref="P4:P15">SUM(K4,G4)</f>
        <v>20</v>
      </c>
      <c r="Q4" s="32">
        <f aca="true" t="shared" si="1" ref="Q4:Q15">SUM(L4,H4)</f>
        <v>10</v>
      </c>
      <c r="R4" s="37">
        <f>(COUNTIF(O$4:O$15,"&gt;"&amp;O4)*ROWS(O$4:O$14)+COUNTIF(P$4:P$15,"&lt;"&amp;P4))*ROWS(O$4:O$15)+COUNTIF(Q$4:Q$15,"&lt;"&amp;Q4)</f>
        <v>858</v>
      </c>
      <c r="S4" s="43">
        <f>IF(COUNTIF(R$4:R$15,R4)&gt;1,RANK(R4,R$4:R$15,0)+(COUNT(R$4:R$15)+1-RANK(R4,R$4:R$15,0)-RANK(R4,R$4:R$15,1))/2,RANK(R4,R$4:R$15,0)+(COUNT(R$4:R$15)+1-RANK(R4,R$4:R$15,0)-RANK(R4,R$4:R$15,1)))</f>
        <v>6</v>
      </c>
      <c r="T4" s="40">
        <v>15</v>
      </c>
    </row>
    <row r="5" spans="2:20" ht="18.75">
      <c r="B5" s="19">
        <v>5</v>
      </c>
      <c r="C5" s="1">
        <v>11</v>
      </c>
      <c r="D5" s="95" t="s">
        <v>121</v>
      </c>
      <c r="E5" s="93" t="s">
        <v>62</v>
      </c>
      <c r="F5" s="23"/>
      <c r="G5" s="33">
        <v>14</v>
      </c>
      <c r="H5" s="28">
        <v>5</v>
      </c>
      <c r="I5" s="53">
        <f aca="true" t="shared" si="2" ref="I5:I15">COUNTIF(G$4:G$15,"&lt;"&amp;G5)*ROWS(G$4:G$15)+COUNTIF(H$4:H$15,"&lt;"&amp;H5)</f>
        <v>91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5</v>
      </c>
      <c r="K5" s="33">
        <v>11</v>
      </c>
      <c r="L5" s="28">
        <v>5</v>
      </c>
      <c r="M5" s="53">
        <f aca="true" t="shared" si="4" ref="M5:M15">COUNTIF(K$4:K$15,"&lt;"&amp;K5)*ROWS(K$4:K$15)+COUNTIF(L$4:L$15,"&lt;"&amp;L5)</f>
        <v>104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4</v>
      </c>
      <c r="O5" s="50">
        <f aca="true" t="shared" si="6" ref="O5:O15">SUM(J5,N5)</f>
        <v>9</v>
      </c>
      <c r="P5" s="47">
        <f t="shared" si="0"/>
        <v>25</v>
      </c>
      <c r="Q5" s="29">
        <f t="shared" si="1"/>
        <v>10</v>
      </c>
      <c r="R5" s="38">
        <f aca="true" t="shared" si="7" ref="R5:R15">(COUNTIF(O$4:O$15,"&gt;"&amp;O5)*ROWS(O$4:O$14)+COUNTIF(P$4:P$15,"&lt;"&amp;P5))*ROWS(O$4:O$15)+COUNTIF(Q$4:Q$15,"&lt;"&amp;Q5)</f>
        <v>1014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5</v>
      </c>
      <c r="T5" s="41">
        <v>20</v>
      </c>
    </row>
    <row r="6" spans="2:20" ht="18.75">
      <c r="B6" s="19">
        <v>1</v>
      </c>
      <c r="C6" s="1">
        <v>7</v>
      </c>
      <c r="D6" s="95" t="s">
        <v>81</v>
      </c>
      <c r="E6" s="93" t="s">
        <v>63</v>
      </c>
      <c r="F6" s="23"/>
      <c r="G6" s="33">
        <v>21</v>
      </c>
      <c r="H6" s="28">
        <v>8</v>
      </c>
      <c r="I6" s="53">
        <f t="shared" si="2"/>
        <v>129</v>
      </c>
      <c r="J6" s="56">
        <f t="shared" si="3"/>
        <v>2</v>
      </c>
      <c r="K6" s="33">
        <v>13</v>
      </c>
      <c r="L6" s="28">
        <v>6</v>
      </c>
      <c r="M6" s="53">
        <f t="shared" si="4"/>
        <v>129</v>
      </c>
      <c r="N6" s="56">
        <f t="shared" si="5"/>
        <v>2</v>
      </c>
      <c r="O6" s="50">
        <f t="shared" si="6"/>
        <v>4</v>
      </c>
      <c r="P6" s="47">
        <f t="shared" si="0"/>
        <v>34</v>
      </c>
      <c r="Q6" s="29">
        <f t="shared" si="1"/>
        <v>14</v>
      </c>
      <c r="R6" s="38">
        <f t="shared" si="7"/>
        <v>1583</v>
      </c>
      <c r="S6" s="44">
        <f t="shared" si="8"/>
        <v>1</v>
      </c>
      <c r="T6" s="41">
        <v>40</v>
      </c>
    </row>
    <row r="7" spans="2:20" ht="18.75">
      <c r="B7" s="19">
        <v>2</v>
      </c>
      <c r="C7" s="1">
        <v>8</v>
      </c>
      <c r="D7" s="95" t="s">
        <v>86</v>
      </c>
      <c r="E7" s="93" t="s">
        <v>64</v>
      </c>
      <c r="F7" s="23"/>
      <c r="G7" s="33">
        <v>7</v>
      </c>
      <c r="H7" s="28">
        <v>3</v>
      </c>
      <c r="I7" s="53">
        <f t="shared" si="2"/>
        <v>13</v>
      </c>
      <c r="J7" s="56">
        <f t="shared" si="3"/>
        <v>10.5</v>
      </c>
      <c r="K7" s="33">
        <v>2.5</v>
      </c>
      <c r="L7" s="28">
        <v>1</v>
      </c>
      <c r="M7" s="53">
        <f t="shared" si="4"/>
        <v>0</v>
      </c>
      <c r="N7" s="56">
        <f t="shared" si="5"/>
        <v>12</v>
      </c>
      <c r="O7" s="50">
        <f t="shared" si="6"/>
        <v>22.5</v>
      </c>
      <c r="P7" s="47">
        <f t="shared" si="0"/>
        <v>9.5</v>
      </c>
      <c r="Q7" s="29">
        <f t="shared" si="1"/>
        <v>4</v>
      </c>
      <c r="R7" s="38">
        <f t="shared" si="7"/>
        <v>0</v>
      </c>
      <c r="S7" s="44">
        <f t="shared" si="8"/>
        <v>12</v>
      </c>
      <c r="T7" s="41">
        <v>0</v>
      </c>
    </row>
    <row r="8" spans="2:20" ht="18.75">
      <c r="B8" s="19">
        <v>7</v>
      </c>
      <c r="C8" s="1">
        <v>1</v>
      </c>
      <c r="D8" s="95" t="s">
        <v>90</v>
      </c>
      <c r="E8" s="93" t="s">
        <v>65</v>
      </c>
      <c r="F8" s="23"/>
      <c r="G8" s="33">
        <v>20.5</v>
      </c>
      <c r="H8" s="28">
        <v>8</v>
      </c>
      <c r="I8" s="53">
        <f t="shared" si="2"/>
        <v>117</v>
      </c>
      <c r="J8" s="56">
        <f t="shared" si="3"/>
        <v>3</v>
      </c>
      <c r="K8" s="33">
        <v>10.5</v>
      </c>
      <c r="L8" s="28">
        <v>4</v>
      </c>
      <c r="M8" s="53">
        <f t="shared" si="4"/>
        <v>78</v>
      </c>
      <c r="N8" s="56">
        <f t="shared" si="5"/>
        <v>5</v>
      </c>
      <c r="O8" s="50">
        <f t="shared" si="6"/>
        <v>8</v>
      </c>
      <c r="P8" s="47">
        <f t="shared" si="0"/>
        <v>31</v>
      </c>
      <c r="Q8" s="29">
        <f t="shared" si="1"/>
        <v>12</v>
      </c>
      <c r="R8" s="38">
        <f t="shared" si="7"/>
        <v>1305</v>
      </c>
      <c r="S8" s="44">
        <f t="shared" si="8"/>
        <v>3</v>
      </c>
      <c r="T8" s="41">
        <v>30</v>
      </c>
    </row>
    <row r="9" spans="2:20" ht="18.75">
      <c r="B9" s="19">
        <v>11</v>
      </c>
      <c r="C9" s="1">
        <v>5</v>
      </c>
      <c r="D9" s="96" t="s">
        <v>100</v>
      </c>
      <c r="E9" s="93" t="s">
        <v>66</v>
      </c>
      <c r="F9" s="23"/>
      <c r="G9" s="33">
        <v>11</v>
      </c>
      <c r="H9" s="28">
        <v>4</v>
      </c>
      <c r="I9" s="53">
        <f t="shared" si="2"/>
        <v>65</v>
      </c>
      <c r="J9" s="56">
        <f t="shared" si="3"/>
        <v>7</v>
      </c>
      <c r="K9" s="33">
        <v>9</v>
      </c>
      <c r="L9" s="28">
        <v>4</v>
      </c>
      <c r="M9" s="53">
        <f t="shared" si="4"/>
        <v>66</v>
      </c>
      <c r="N9" s="56">
        <f t="shared" si="5"/>
        <v>7</v>
      </c>
      <c r="O9" s="50">
        <f t="shared" si="6"/>
        <v>14</v>
      </c>
      <c r="P9" s="47">
        <f t="shared" si="0"/>
        <v>20</v>
      </c>
      <c r="Q9" s="29">
        <f t="shared" si="1"/>
        <v>8</v>
      </c>
      <c r="R9" s="38">
        <f t="shared" si="7"/>
        <v>725</v>
      </c>
      <c r="S9" s="44">
        <f t="shared" si="8"/>
        <v>7</v>
      </c>
      <c r="T9" s="41">
        <v>10</v>
      </c>
    </row>
    <row r="10" spans="2:20" ht="21" customHeight="1">
      <c r="B10" s="19">
        <v>12</v>
      </c>
      <c r="C10" s="1">
        <v>6</v>
      </c>
      <c r="D10" s="95" t="s">
        <v>118</v>
      </c>
      <c r="E10" s="93" t="s">
        <v>67</v>
      </c>
      <c r="F10" s="23"/>
      <c r="G10" s="33">
        <v>13</v>
      </c>
      <c r="H10" s="28">
        <v>3</v>
      </c>
      <c r="I10" s="53">
        <f t="shared" si="2"/>
        <v>73</v>
      </c>
      <c r="J10" s="56">
        <f t="shared" si="3"/>
        <v>6</v>
      </c>
      <c r="K10" s="33">
        <v>5</v>
      </c>
      <c r="L10" s="28">
        <v>3</v>
      </c>
      <c r="M10" s="53">
        <f t="shared" si="4"/>
        <v>26</v>
      </c>
      <c r="N10" s="56">
        <f t="shared" si="5"/>
        <v>10</v>
      </c>
      <c r="O10" s="50">
        <f t="shared" si="6"/>
        <v>16</v>
      </c>
      <c r="P10" s="47">
        <f t="shared" si="0"/>
        <v>18</v>
      </c>
      <c r="Q10" s="29">
        <f t="shared" si="1"/>
        <v>6</v>
      </c>
      <c r="R10" s="38">
        <f t="shared" si="7"/>
        <v>579</v>
      </c>
      <c r="S10" s="44">
        <f t="shared" si="8"/>
        <v>8</v>
      </c>
      <c r="T10" s="41">
        <v>5</v>
      </c>
    </row>
    <row r="11" spans="2:20" ht="18.75">
      <c r="B11" s="19">
        <v>8</v>
      </c>
      <c r="C11" s="1">
        <v>2</v>
      </c>
      <c r="D11" s="95" t="s">
        <v>119</v>
      </c>
      <c r="E11" s="93" t="s">
        <v>68</v>
      </c>
      <c r="F11" s="23"/>
      <c r="G11" s="33">
        <v>14.5</v>
      </c>
      <c r="H11" s="28">
        <v>5</v>
      </c>
      <c r="I11" s="53">
        <f t="shared" si="2"/>
        <v>103</v>
      </c>
      <c r="J11" s="56">
        <f t="shared" si="3"/>
        <v>4</v>
      </c>
      <c r="K11" s="33">
        <v>15</v>
      </c>
      <c r="L11" s="28">
        <v>6</v>
      </c>
      <c r="M11" s="53">
        <f t="shared" si="4"/>
        <v>141</v>
      </c>
      <c r="N11" s="56">
        <f t="shared" si="5"/>
        <v>1</v>
      </c>
      <c r="O11" s="50">
        <f t="shared" si="6"/>
        <v>5</v>
      </c>
      <c r="P11" s="47">
        <f t="shared" si="0"/>
        <v>29.5</v>
      </c>
      <c r="Q11" s="29">
        <f t="shared" si="1"/>
        <v>11</v>
      </c>
      <c r="R11" s="38">
        <f t="shared" si="7"/>
        <v>1424</v>
      </c>
      <c r="S11" s="44">
        <f t="shared" si="8"/>
        <v>2</v>
      </c>
      <c r="T11" s="41">
        <v>35</v>
      </c>
    </row>
    <row r="12" spans="2:20" ht="18.75">
      <c r="B12" s="19">
        <v>9</v>
      </c>
      <c r="C12" s="1">
        <v>3</v>
      </c>
      <c r="D12" s="95" t="s">
        <v>114</v>
      </c>
      <c r="E12" s="93" t="s">
        <v>69</v>
      </c>
      <c r="F12" s="23"/>
      <c r="G12" s="33">
        <v>7</v>
      </c>
      <c r="H12" s="28">
        <v>3</v>
      </c>
      <c r="I12" s="53">
        <f t="shared" si="2"/>
        <v>13</v>
      </c>
      <c r="J12" s="56">
        <f t="shared" si="3"/>
        <v>10.5</v>
      </c>
      <c r="K12" s="33">
        <v>7</v>
      </c>
      <c r="L12" s="28">
        <v>3</v>
      </c>
      <c r="M12" s="53">
        <f t="shared" si="4"/>
        <v>38</v>
      </c>
      <c r="N12" s="56">
        <f t="shared" si="5"/>
        <v>9</v>
      </c>
      <c r="O12" s="50">
        <f t="shared" si="6"/>
        <v>19.5</v>
      </c>
      <c r="P12" s="47">
        <f t="shared" si="0"/>
        <v>14</v>
      </c>
      <c r="Q12" s="29">
        <f t="shared" si="1"/>
        <v>6</v>
      </c>
      <c r="R12" s="38">
        <f t="shared" si="7"/>
        <v>147</v>
      </c>
      <c r="S12" s="44">
        <f t="shared" si="8"/>
        <v>11</v>
      </c>
      <c r="T12" s="41">
        <v>0</v>
      </c>
    </row>
    <row r="13" spans="2:20" ht="18.75">
      <c r="B13" s="19">
        <v>6</v>
      </c>
      <c r="C13" s="1">
        <v>12</v>
      </c>
      <c r="D13" s="95" t="s">
        <v>113</v>
      </c>
      <c r="E13" s="93" t="s">
        <v>70</v>
      </c>
      <c r="F13" s="23"/>
      <c r="G13" s="33">
        <v>10.5</v>
      </c>
      <c r="H13" s="28">
        <v>4</v>
      </c>
      <c r="I13" s="53">
        <f t="shared" si="2"/>
        <v>53</v>
      </c>
      <c r="J13" s="56">
        <f t="shared" si="3"/>
        <v>8</v>
      </c>
      <c r="K13" s="33">
        <v>4</v>
      </c>
      <c r="L13" s="28">
        <v>1</v>
      </c>
      <c r="M13" s="53">
        <f t="shared" si="4"/>
        <v>12</v>
      </c>
      <c r="N13" s="56">
        <f t="shared" si="5"/>
        <v>11</v>
      </c>
      <c r="O13" s="50">
        <f t="shared" si="6"/>
        <v>19</v>
      </c>
      <c r="P13" s="47">
        <f t="shared" si="0"/>
        <v>14.5</v>
      </c>
      <c r="Q13" s="29">
        <f t="shared" si="1"/>
        <v>5</v>
      </c>
      <c r="R13" s="38">
        <f t="shared" si="7"/>
        <v>301</v>
      </c>
      <c r="S13" s="44">
        <f t="shared" si="8"/>
        <v>10</v>
      </c>
      <c r="T13" s="41">
        <v>0</v>
      </c>
    </row>
    <row r="14" spans="2:20" ht="18.75">
      <c r="B14" s="19">
        <v>10</v>
      </c>
      <c r="C14" s="1">
        <v>4</v>
      </c>
      <c r="D14" s="7" t="s">
        <v>112</v>
      </c>
      <c r="E14" s="93" t="s">
        <v>71</v>
      </c>
      <c r="F14" s="23"/>
      <c r="G14" s="33">
        <v>3.5</v>
      </c>
      <c r="H14" s="28">
        <v>2</v>
      </c>
      <c r="I14" s="53">
        <f t="shared" si="2"/>
        <v>0</v>
      </c>
      <c r="J14" s="56">
        <f t="shared" si="3"/>
        <v>12</v>
      </c>
      <c r="K14" s="33">
        <v>10.5</v>
      </c>
      <c r="L14" s="28">
        <v>3</v>
      </c>
      <c r="M14" s="53">
        <f t="shared" si="4"/>
        <v>74</v>
      </c>
      <c r="N14" s="56">
        <f t="shared" si="5"/>
        <v>6</v>
      </c>
      <c r="O14" s="50">
        <f t="shared" si="6"/>
        <v>18</v>
      </c>
      <c r="P14" s="47">
        <f t="shared" si="0"/>
        <v>14</v>
      </c>
      <c r="Q14" s="29">
        <f t="shared" si="1"/>
        <v>5</v>
      </c>
      <c r="R14" s="38">
        <f t="shared" si="7"/>
        <v>409</v>
      </c>
      <c r="S14" s="44">
        <f t="shared" si="8"/>
        <v>9</v>
      </c>
      <c r="T14" s="41">
        <v>0</v>
      </c>
    </row>
    <row r="15" spans="2:20" ht="19.5" thickBot="1">
      <c r="B15" s="20">
        <v>4</v>
      </c>
      <c r="C15" s="21">
        <v>10</v>
      </c>
      <c r="D15" s="97" t="s">
        <v>107</v>
      </c>
      <c r="E15" s="93" t="s">
        <v>72</v>
      </c>
      <c r="F15" s="24"/>
      <c r="G15" s="34">
        <v>35</v>
      </c>
      <c r="H15" s="35">
        <v>10</v>
      </c>
      <c r="I15" s="54">
        <f t="shared" si="2"/>
        <v>143</v>
      </c>
      <c r="J15" s="57">
        <f t="shared" si="3"/>
        <v>1</v>
      </c>
      <c r="K15" s="34">
        <v>8</v>
      </c>
      <c r="L15" s="35">
        <v>3</v>
      </c>
      <c r="M15" s="54">
        <f t="shared" si="4"/>
        <v>50</v>
      </c>
      <c r="N15" s="57">
        <f t="shared" si="5"/>
        <v>8</v>
      </c>
      <c r="O15" s="51">
        <f t="shared" si="6"/>
        <v>9</v>
      </c>
      <c r="P15" s="48">
        <f t="shared" si="0"/>
        <v>43</v>
      </c>
      <c r="Q15" s="36">
        <f t="shared" si="1"/>
        <v>13</v>
      </c>
      <c r="R15" s="39">
        <f t="shared" si="7"/>
        <v>1066</v>
      </c>
      <c r="S15" s="45">
        <f t="shared" si="8"/>
        <v>4</v>
      </c>
      <c r="T15" s="42">
        <v>25</v>
      </c>
    </row>
    <row r="16" spans="2:20" ht="12.75">
      <c r="B16" s="94"/>
      <c r="C16" s="94"/>
      <c r="D16" s="94"/>
      <c r="E16" s="94"/>
      <c r="F16" s="94"/>
      <c r="G16" s="94"/>
      <c r="H16" s="94"/>
      <c r="I16" s="94"/>
      <c r="J16" s="94">
        <f>SUM(J4:J15)</f>
        <v>78</v>
      </c>
      <c r="K16" s="94"/>
      <c r="L16" s="94"/>
      <c r="M16" s="94"/>
      <c r="N16" s="94">
        <f>SUM(N4:N15)</f>
        <v>78</v>
      </c>
      <c r="O16" s="94">
        <f>SUM(O4:O15)</f>
        <v>156</v>
      </c>
      <c r="P16" s="94"/>
      <c r="Q16" s="94"/>
      <c r="R16" s="94"/>
      <c r="S16" s="94"/>
      <c r="T16" s="94">
        <f>SUM(T4:T15)</f>
        <v>180</v>
      </c>
    </row>
    <row r="17" ht="12.75">
      <c r="B17" t="s">
        <v>125</v>
      </c>
    </row>
    <row r="19" ht="12.75">
      <c r="B19" t="s">
        <v>128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B1">
      <selection activeCell="X16" sqref="X16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4.8515625" style="0" customWidth="1"/>
    <col min="6" max="6" width="6.8515625" style="0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3.5" thickBot="1"/>
    <row r="2" spans="2:20" ht="18.75" thickBot="1">
      <c r="B2" s="124" t="s">
        <v>54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39" thickBot="1">
      <c r="B3" s="125" t="s">
        <v>0</v>
      </c>
      <c r="C3" s="125"/>
      <c r="D3" s="8" t="s">
        <v>1</v>
      </c>
      <c r="E3" s="8" t="s">
        <v>2</v>
      </c>
      <c r="F3" s="9" t="s">
        <v>3</v>
      </c>
      <c r="G3" s="10" t="s">
        <v>40</v>
      </c>
      <c r="H3" s="11" t="s">
        <v>41</v>
      </c>
      <c r="I3" s="12"/>
      <c r="J3" s="13" t="s">
        <v>4</v>
      </c>
      <c r="K3" s="10" t="s">
        <v>42</v>
      </c>
      <c r="L3" s="11" t="s">
        <v>43</v>
      </c>
      <c r="M3" s="12"/>
      <c r="N3" s="12" t="s">
        <v>5</v>
      </c>
      <c r="O3" s="25" t="s">
        <v>6</v>
      </c>
      <c r="P3" s="26" t="s">
        <v>44</v>
      </c>
      <c r="Q3" s="27" t="s">
        <v>45</v>
      </c>
      <c r="R3" s="14"/>
      <c r="S3" s="15" t="s">
        <v>7</v>
      </c>
      <c r="T3" s="13" t="s">
        <v>8</v>
      </c>
    </row>
    <row r="4" spans="2:20" ht="18.75">
      <c r="B4" s="16">
        <v>9</v>
      </c>
      <c r="C4" s="17">
        <v>3</v>
      </c>
      <c r="D4" s="18" t="s">
        <v>88</v>
      </c>
      <c r="E4" s="93" t="s">
        <v>61</v>
      </c>
      <c r="F4" s="22"/>
      <c r="G4" s="30">
        <v>2.5</v>
      </c>
      <c r="H4" s="31">
        <v>1</v>
      </c>
      <c r="I4" s="52">
        <f>COUNTIF(G$4:G$15,"&lt;"&amp;G4)*ROWS(G$4:G$15)+COUNTIF(H$4:H$15,"&lt;"&amp;H4)</f>
        <v>12</v>
      </c>
      <c r="J4" s="55">
        <f>IF(COUNTIF(I$4:I$15,I4)&gt;1,RANK(I4,I$4:I$15,0)+(COUNT(I$4:I$15)+1-RANK(I4,I$4:I$15,0)-RANK(I4,I$4:I$15,1))/2,RANK(I4,I$4:I$15,0)+(COUNT(I$4:I$15)+1-RANK(I4,I$4:I$15,0)-RANK(I4,I$4:I$15,1)))</f>
        <v>10.5</v>
      </c>
      <c r="K4" s="30">
        <v>0</v>
      </c>
      <c r="L4" s="31">
        <v>0</v>
      </c>
      <c r="M4" s="52">
        <f>COUNTIF(K$4:K$15,"&lt;"&amp;K4)*ROWS(K$4:K$15)+COUNTIF(L$4:L$15,"&lt;"&amp;L4)</f>
        <v>0</v>
      </c>
      <c r="N4" s="55">
        <f>IF(COUNTIF(M$4:M$15,M4)&gt;1,RANK(M4,M$4:M$15,0)+(COUNT(M$4:M$15)+1-RANK(M4,M$4:M$15,0)-RANK(M4,M$4:M$15,1))/2,RANK(M4,M$4:M$15,0)+(COUNT(M$4:M$15)+1-RANK(M4,M$4:M$15,0)-RANK(M4,M$4:M$15,1)))</f>
        <v>11.5</v>
      </c>
      <c r="O4" s="49">
        <f>SUM(J4,N4)</f>
        <v>22</v>
      </c>
      <c r="P4" s="46">
        <f aca="true" t="shared" si="0" ref="P4:P15">SUM(K4,G4)</f>
        <v>2.5</v>
      </c>
      <c r="Q4" s="32">
        <f aca="true" t="shared" si="1" ref="Q4:Q15">SUM(L4,H4)</f>
        <v>1</v>
      </c>
      <c r="R4" s="37">
        <f>(COUNTIF(O$4:O$15,"&gt;"&amp;O4)*ROWS(O$4:O$14)+COUNTIF(P$4:P$15,"&lt;"&amp;P4))*ROWS(O$4:O$15)+COUNTIF(Q$4:Q$15,"&lt;"&amp;Q4)</f>
        <v>0</v>
      </c>
      <c r="S4" s="43">
        <f>IF(COUNTIF(R$4:R$15,R4)&gt;1,RANK(R4,R$4:R$15,0)+(COUNT(R$4:R$15)+1-RANK(R4,R$4:R$15,0)-RANK(R4,R$4:R$15,1))/2,RANK(R4,R$4:R$15,0)+(COUNT(R$4:R$15)+1-RANK(R4,R$4:R$15,0)-RANK(R4,R$4:R$15,1)))</f>
        <v>12</v>
      </c>
      <c r="T4" s="40">
        <v>0</v>
      </c>
    </row>
    <row r="5" spans="2:20" ht="18.75">
      <c r="B5" s="19">
        <v>11</v>
      </c>
      <c r="C5" s="1">
        <v>5</v>
      </c>
      <c r="D5" s="95" t="s">
        <v>79</v>
      </c>
      <c r="E5" s="93" t="s">
        <v>62</v>
      </c>
      <c r="F5" s="23"/>
      <c r="G5" s="33">
        <v>9.5</v>
      </c>
      <c r="H5" s="28">
        <v>4</v>
      </c>
      <c r="I5" s="53">
        <f aca="true" t="shared" si="2" ref="I5:I15">COUNTIF(G$4:G$15,"&lt;"&amp;G5)*ROWS(G$4:G$15)+COUNTIF(H$4:H$15,"&lt;"&amp;H5)</f>
        <v>78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6</v>
      </c>
      <c r="K5" s="33">
        <v>0</v>
      </c>
      <c r="L5" s="28">
        <v>0</v>
      </c>
      <c r="M5" s="53">
        <f aca="true" t="shared" si="4" ref="M5:M15">COUNTIF(K$4:K$15,"&lt;"&amp;K5)*ROWS(K$4:K$15)+COUNTIF(L$4:L$15,"&lt;"&amp;L5)</f>
        <v>0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11.5</v>
      </c>
      <c r="O5" s="50">
        <f aca="true" t="shared" si="6" ref="O5:O15">SUM(J5,N5)</f>
        <v>17.5</v>
      </c>
      <c r="P5" s="47">
        <f t="shared" si="0"/>
        <v>9.5</v>
      </c>
      <c r="Q5" s="29">
        <f t="shared" si="1"/>
        <v>4</v>
      </c>
      <c r="R5" s="38">
        <f aca="true" t="shared" si="7" ref="R5:R15">(COUNTIF(O$4:O$15,"&gt;"&amp;O5)*ROWS(O$4:O$14)+COUNTIF(P$4:P$15,"&lt;"&amp;P5))*ROWS(O$4:O$15)+COUNTIF(Q$4:Q$15,"&lt;"&amp;Q5)</f>
        <v>435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9</v>
      </c>
      <c r="T5" s="41">
        <v>0</v>
      </c>
    </row>
    <row r="6" spans="2:20" ht="18.75">
      <c r="B6" s="19">
        <v>6</v>
      </c>
      <c r="C6" s="1">
        <v>12</v>
      </c>
      <c r="D6" s="95" t="s">
        <v>80</v>
      </c>
      <c r="E6" s="93" t="s">
        <v>63</v>
      </c>
      <c r="F6" s="23"/>
      <c r="G6" s="33">
        <v>2.5</v>
      </c>
      <c r="H6" s="28">
        <v>2</v>
      </c>
      <c r="I6" s="53">
        <f t="shared" si="2"/>
        <v>15</v>
      </c>
      <c r="J6" s="56">
        <f t="shared" si="3"/>
        <v>9</v>
      </c>
      <c r="K6" s="33">
        <v>15</v>
      </c>
      <c r="L6" s="28">
        <v>4</v>
      </c>
      <c r="M6" s="53">
        <f t="shared" si="4"/>
        <v>117</v>
      </c>
      <c r="N6" s="56">
        <f t="shared" si="5"/>
        <v>3</v>
      </c>
      <c r="O6" s="50">
        <f t="shared" si="6"/>
        <v>12</v>
      </c>
      <c r="P6" s="47">
        <f t="shared" si="0"/>
        <v>17.5</v>
      </c>
      <c r="Q6" s="29">
        <f t="shared" si="1"/>
        <v>6</v>
      </c>
      <c r="R6" s="38">
        <f t="shared" si="7"/>
        <v>882</v>
      </c>
      <c r="S6" s="44">
        <f t="shared" si="8"/>
        <v>5</v>
      </c>
      <c r="T6" s="41">
        <v>20</v>
      </c>
    </row>
    <row r="7" spans="2:20" ht="18.75">
      <c r="B7" s="19">
        <v>5</v>
      </c>
      <c r="C7" s="1">
        <v>11</v>
      </c>
      <c r="D7" s="95" t="s">
        <v>87</v>
      </c>
      <c r="E7" s="93" t="s">
        <v>64</v>
      </c>
      <c r="F7" s="23"/>
      <c r="G7" s="33">
        <v>10.2</v>
      </c>
      <c r="H7" s="28">
        <v>5</v>
      </c>
      <c r="I7" s="53">
        <f t="shared" si="2"/>
        <v>92</v>
      </c>
      <c r="J7" s="56">
        <f t="shared" si="3"/>
        <v>5</v>
      </c>
      <c r="K7" s="33">
        <v>23</v>
      </c>
      <c r="L7" s="28">
        <v>5</v>
      </c>
      <c r="M7" s="53">
        <f t="shared" si="4"/>
        <v>142</v>
      </c>
      <c r="N7" s="56">
        <f t="shared" si="5"/>
        <v>1</v>
      </c>
      <c r="O7" s="50">
        <f t="shared" si="6"/>
        <v>6</v>
      </c>
      <c r="P7" s="47">
        <f t="shared" si="0"/>
        <v>33.2</v>
      </c>
      <c r="Q7" s="29">
        <f t="shared" si="1"/>
        <v>10</v>
      </c>
      <c r="R7" s="38">
        <f t="shared" si="7"/>
        <v>1450</v>
      </c>
      <c r="S7" s="44">
        <f t="shared" si="8"/>
        <v>2</v>
      </c>
      <c r="T7" s="41">
        <v>35</v>
      </c>
    </row>
    <row r="8" spans="2:20" ht="18.75">
      <c r="B8" s="19">
        <v>8</v>
      </c>
      <c r="C8" s="1">
        <v>2</v>
      </c>
      <c r="D8" s="95" t="s">
        <v>89</v>
      </c>
      <c r="E8" s="93" t="s">
        <v>65</v>
      </c>
      <c r="F8" s="23"/>
      <c r="G8" s="33">
        <v>3</v>
      </c>
      <c r="H8" s="28">
        <v>3</v>
      </c>
      <c r="I8" s="53">
        <f t="shared" si="2"/>
        <v>53</v>
      </c>
      <c r="J8" s="56">
        <f t="shared" si="3"/>
        <v>8</v>
      </c>
      <c r="K8" s="33">
        <v>13.5</v>
      </c>
      <c r="L8" s="28">
        <v>2</v>
      </c>
      <c r="M8" s="53">
        <f t="shared" si="4"/>
        <v>102</v>
      </c>
      <c r="N8" s="56">
        <f t="shared" si="5"/>
        <v>4</v>
      </c>
      <c r="O8" s="50">
        <f t="shared" si="6"/>
        <v>12</v>
      </c>
      <c r="P8" s="47">
        <f t="shared" si="0"/>
        <v>16.5</v>
      </c>
      <c r="Q8" s="29">
        <f t="shared" si="1"/>
        <v>5</v>
      </c>
      <c r="R8" s="38">
        <f t="shared" si="7"/>
        <v>857</v>
      </c>
      <c r="S8" s="44">
        <f t="shared" si="8"/>
        <v>6</v>
      </c>
      <c r="T8" s="41">
        <v>15</v>
      </c>
    </row>
    <row r="9" spans="2:20" ht="18.75">
      <c r="B9" s="19">
        <v>4</v>
      </c>
      <c r="C9" s="1">
        <v>10</v>
      </c>
      <c r="D9" s="96" t="s">
        <v>101</v>
      </c>
      <c r="E9" s="93" t="s">
        <v>66</v>
      </c>
      <c r="F9" s="23"/>
      <c r="G9" s="33">
        <v>34.5</v>
      </c>
      <c r="H9" s="28">
        <v>9</v>
      </c>
      <c r="I9" s="53">
        <f t="shared" si="2"/>
        <v>143</v>
      </c>
      <c r="J9" s="56">
        <f t="shared" si="3"/>
        <v>1</v>
      </c>
      <c r="K9" s="33">
        <v>19</v>
      </c>
      <c r="L9" s="28">
        <v>6</v>
      </c>
      <c r="M9" s="53">
        <f t="shared" si="4"/>
        <v>131</v>
      </c>
      <c r="N9" s="56">
        <f t="shared" si="5"/>
        <v>2</v>
      </c>
      <c r="O9" s="50">
        <f t="shared" si="6"/>
        <v>3</v>
      </c>
      <c r="P9" s="47">
        <f t="shared" si="0"/>
        <v>53.5</v>
      </c>
      <c r="Q9" s="29">
        <f t="shared" si="1"/>
        <v>15</v>
      </c>
      <c r="R9" s="38">
        <f t="shared" si="7"/>
        <v>1595</v>
      </c>
      <c r="S9" s="44">
        <f t="shared" si="8"/>
        <v>1</v>
      </c>
      <c r="T9" s="41">
        <v>40</v>
      </c>
    </row>
    <row r="10" spans="2:20" ht="18.75">
      <c r="B10" s="19">
        <v>12</v>
      </c>
      <c r="C10" s="1">
        <v>6</v>
      </c>
      <c r="D10" s="95" t="s">
        <v>102</v>
      </c>
      <c r="E10" s="93" t="s">
        <v>67</v>
      </c>
      <c r="F10" s="23"/>
      <c r="G10" s="33">
        <v>1.5</v>
      </c>
      <c r="H10" s="28">
        <v>1</v>
      </c>
      <c r="I10" s="53">
        <f t="shared" si="2"/>
        <v>0</v>
      </c>
      <c r="J10" s="56">
        <f t="shared" si="3"/>
        <v>12</v>
      </c>
      <c r="K10" s="33">
        <v>4</v>
      </c>
      <c r="L10" s="28">
        <v>3</v>
      </c>
      <c r="M10" s="53">
        <f t="shared" si="4"/>
        <v>68</v>
      </c>
      <c r="N10" s="56">
        <f t="shared" si="5"/>
        <v>7</v>
      </c>
      <c r="O10" s="50">
        <f t="shared" si="6"/>
        <v>19</v>
      </c>
      <c r="P10" s="47">
        <f t="shared" si="0"/>
        <v>5.5</v>
      </c>
      <c r="Q10" s="29">
        <f t="shared" si="1"/>
        <v>4</v>
      </c>
      <c r="R10" s="38">
        <f t="shared" si="7"/>
        <v>159</v>
      </c>
      <c r="S10" s="44">
        <f t="shared" si="8"/>
        <v>10</v>
      </c>
      <c r="T10" s="41">
        <v>0</v>
      </c>
    </row>
    <row r="11" spans="2:20" ht="18.75">
      <c r="B11" s="19">
        <v>3</v>
      </c>
      <c r="C11" s="1">
        <v>9</v>
      </c>
      <c r="D11" s="95" t="s">
        <v>103</v>
      </c>
      <c r="E11" s="93" t="s">
        <v>68</v>
      </c>
      <c r="F11" s="23"/>
      <c r="G11" s="33">
        <v>13</v>
      </c>
      <c r="H11" s="28">
        <v>4</v>
      </c>
      <c r="I11" s="53">
        <f t="shared" si="2"/>
        <v>102</v>
      </c>
      <c r="J11" s="56">
        <f t="shared" si="3"/>
        <v>4</v>
      </c>
      <c r="K11" s="33">
        <v>5.5</v>
      </c>
      <c r="L11" s="28">
        <v>2</v>
      </c>
      <c r="M11" s="53">
        <f t="shared" si="4"/>
        <v>90</v>
      </c>
      <c r="N11" s="56">
        <f t="shared" si="5"/>
        <v>5</v>
      </c>
      <c r="O11" s="50">
        <f t="shared" si="6"/>
        <v>9</v>
      </c>
      <c r="P11" s="47">
        <f t="shared" si="0"/>
        <v>18.5</v>
      </c>
      <c r="Q11" s="29">
        <f t="shared" si="1"/>
        <v>6</v>
      </c>
      <c r="R11" s="38">
        <f t="shared" si="7"/>
        <v>1290</v>
      </c>
      <c r="S11" s="44">
        <f t="shared" si="8"/>
        <v>3</v>
      </c>
      <c r="T11" s="41">
        <v>30</v>
      </c>
    </row>
    <row r="12" spans="2:20" ht="18.75">
      <c r="B12" s="19">
        <v>2</v>
      </c>
      <c r="C12" s="1">
        <v>8</v>
      </c>
      <c r="D12" s="95" t="s">
        <v>104</v>
      </c>
      <c r="E12" s="93" t="s">
        <v>69</v>
      </c>
      <c r="F12" s="23"/>
      <c r="G12" s="33">
        <v>2.5</v>
      </c>
      <c r="H12" s="28">
        <v>1</v>
      </c>
      <c r="I12" s="53">
        <f t="shared" si="2"/>
        <v>12</v>
      </c>
      <c r="J12" s="56">
        <f t="shared" si="3"/>
        <v>10.5</v>
      </c>
      <c r="K12" s="33">
        <v>2.5</v>
      </c>
      <c r="L12" s="28">
        <v>1</v>
      </c>
      <c r="M12" s="53">
        <f t="shared" si="4"/>
        <v>38</v>
      </c>
      <c r="N12" s="56">
        <f t="shared" si="5"/>
        <v>8.5</v>
      </c>
      <c r="O12" s="50">
        <f t="shared" si="6"/>
        <v>19</v>
      </c>
      <c r="P12" s="47">
        <f t="shared" si="0"/>
        <v>5</v>
      </c>
      <c r="Q12" s="29">
        <f t="shared" si="1"/>
        <v>2</v>
      </c>
      <c r="R12" s="38">
        <f t="shared" si="7"/>
        <v>145</v>
      </c>
      <c r="S12" s="44">
        <f t="shared" si="8"/>
        <v>11</v>
      </c>
      <c r="T12" s="41">
        <v>0</v>
      </c>
    </row>
    <row r="13" spans="2:20" ht="18.75">
      <c r="B13" s="19">
        <v>1</v>
      </c>
      <c r="C13" s="1">
        <v>7</v>
      </c>
      <c r="D13" s="95" t="s">
        <v>105</v>
      </c>
      <c r="E13" s="93" t="s">
        <v>70</v>
      </c>
      <c r="F13" s="23"/>
      <c r="G13" s="33">
        <v>5</v>
      </c>
      <c r="H13" s="28">
        <v>2</v>
      </c>
      <c r="I13" s="53">
        <f t="shared" si="2"/>
        <v>63</v>
      </c>
      <c r="J13" s="56">
        <f t="shared" si="3"/>
        <v>7</v>
      </c>
      <c r="K13" s="33">
        <v>4.5</v>
      </c>
      <c r="L13" s="28">
        <v>1</v>
      </c>
      <c r="M13" s="53">
        <f t="shared" si="4"/>
        <v>74</v>
      </c>
      <c r="N13" s="56">
        <f t="shared" si="5"/>
        <v>6</v>
      </c>
      <c r="O13" s="50">
        <f t="shared" si="6"/>
        <v>13</v>
      </c>
      <c r="P13" s="47">
        <f t="shared" si="0"/>
        <v>9.5</v>
      </c>
      <c r="Q13" s="29">
        <f t="shared" si="1"/>
        <v>3</v>
      </c>
      <c r="R13" s="38">
        <f t="shared" si="7"/>
        <v>566</v>
      </c>
      <c r="S13" s="44">
        <f t="shared" si="8"/>
        <v>8</v>
      </c>
      <c r="T13" s="41">
        <v>5</v>
      </c>
    </row>
    <row r="14" spans="2:20" ht="18.75">
      <c r="B14" s="19">
        <v>7</v>
      </c>
      <c r="C14" s="1">
        <v>1</v>
      </c>
      <c r="D14" s="7" t="s">
        <v>120</v>
      </c>
      <c r="E14" s="93" t="s">
        <v>71</v>
      </c>
      <c r="F14" s="23"/>
      <c r="G14" s="33">
        <v>15</v>
      </c>
      <c r="H14" s="28">
        <v>5</v>
      </c>
      <c r="I14" s="53">
        <f t="shared" si="2"/>
        <v>116</v>
      </c>
      <c r="J14" s="56">
        <f t="shared" si="3"/>
        <v>3</v>
      </c>
      <c r="K14" s="33">
        <v>1.5</v>
      </c>
      <c r="L14" s="28">
        <v>1</v>
      </c>
      <c r="M14" s="53">
        <f t="shared" si="4"/>
        <v>26</v>
      </c>
      <c r="N14" s="56">
        <f t="shared" si="5"/>
        <v>10</v>
      </c>
      <c r="O14" s="50">
        <f t="shared" si="6"/>
        <v>13</v>
      </c>
      <c r="P14" s="47">
        <f t="shared" si="0"/>
        <v>16.5</v>
      </c>
      <c r="Q14" s="29">
        <f t="shared" si="1"/>
        <v>6</v>
      </c>
      <c r="R14" s="38">
        <f t="shared" si="7"/>
        <v>594</v>
      </c>
      <c r="S14" s="44">
        <f t="shared" si="8"/>
        <v>7</v>
      </c>
      <c r="T14" s="41">
        <v>10</v>
      </c>
    </row>
    <row r="15" spans="2:20" ht="19.5" thickBot="1">
      <c r="B15" s="20">
        <v>10</v>
      </c>
      <c r="C15" s="21">
        <v>4</v>
      </c>
      <c r="D15" s="97" t="s">
        <v>106</v>
      </c>
      <c r="E15" s="93" t="s">
        <v>72</v>
      </c>
      <c r="F15" s="24"/>
      <c r="G15" s="34">
        <v>18</v>
      </c>
      <c r="H15" s="35">
        <v>6</v>
      </c>
      <c r="I15" s="54">
        <f t="shared" si="2"/>
        <v>130</v>
      </c>
      <c r="J15" s="57">
        <f t="shared" si="3"/>
        <v>2</v>
      </c>
      <c r="K15" s="34">
        <v>2.5</v>
      </c>
      <c r="L15" s="35">
        <v>1</v>
      </c>
      <c r="M15" s="54">
        <f t="shared" si="4"/>
        <v>38</v>
      </c>
      <c r="N15" s="57">
        <f t="shared" si="5"/>
        <v>8.5</v>
      </c>
      <c r="O15" s="51">
        <f t="shared" si="6"/>
        <v>10.5</v>
      </c>
      <c r="P15" s="48">
        <f t="shared" si="0"/>
        <v>20.5</v>
      </c>
      <c r="Q15" s="36">
        <f t="shared" si="1"/>
        <v>7</v>
      </c>
      <c r="R15" s="39">
        <f t="shared" si="7"/>
        <v>1173</v>
      </c>
      <c r="S15" s="45">
        <f t="shared" si="8"/>
        <v>4</v>
      </c>
      <c r="T15" s="42">
        <v>25</v>
      </c>
    </row>
    <row r="16" spans="2:20" ht="12.75">
      <c r="B16" s="94"/>
      <c r="C16" s="94"/>
      <c r="D16" s="94"/>
      <c r="E16" s="94"/>
      <c r="F16" s="94"/>
      <c r="G16" s="94"/>
      <c r="H16" s="94"/>
      <c r="I16" s="94"/>
      <c r="J16" s="94">
        <f>SUM(J4:J15)</f>
        <v>78</v>
      </c>
      <c r="K16" s="94"/>
      <c r="L16" s="94"/>
      <c r="M16" s="94"/>
      <c r="N16" s="94">
        <f>SUM(N4:N15)</f>
        <v>78</v>
      </c>
      <c r="O16" s="94">
        <f>SUM(O4:O15)</f>
        <v>156</v>
      </c>
      <c r="P16" s="94"/>
      <c r="Q16" s="94"/>
      <c r="R16" s="94"/>
      <c r="S16" s="94"/>
      <c r="T16" s="94">
        <f>SUM(T4:T15)</f>
        <v>180</v>
      </c>
    </row>
    <row r="17" ht="12.75">
      <c r="B17" t="s">
        <v>129</v>
      </c>
    </row>
    <row r="19" ht="12.75">
      <c r="B19" t="s">
        <v>130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C3">
      <selection activeCell="S19" sqref="S19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8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34" t="s">
        <v>75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</row>
    <row r="3" spans="1:26" ht="16.5" customHeight="1" thickBot="1">
      <c r="A3" s="5"/>
      <c r="B3" s="142" t="s">
        <v>9</v>
      </c>
      <c r="C3" s="132" t="s">
        <v>2</v>
      </c>
      <c r="D3" s="137" t="s">
        <v>10</v>
      </c>
      <c r="E3" s="138"/>
      <c r="F3" s="138"/>
      <c r="G3" s="139" t="s">
        <v>11</v>
      </c>
      <c r="H3" s="138"/>
      <c r="I3" s="140"/>
      <c r="J3" s="137" t="s">
        <v>12</v>
      </c>
      <c r="K3" s="138"/>
      <c r="L3" s="138"/>
      <c r="M3" s="139" t="s">
        <v>13</v>
      </c>
      <c r="N3" s="138"/>
      <c r="O3" s="138"/>
      <c r="P3" s="144" t="s">
        <v>47</v>
      </c>
      <c r="Q3" s="128" t="s">
        <v>46</v>
      </c>
      <c r="R3" s="130" t="s">
        <v>14</v>
      </c>
      <c r="S3" s="132" t="s">
        <v>48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43"/>
      <c r="C4" s="141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109" t="s">
        <v>15</v>
      </c>
      <c r="N4" s="61" t="s">
        <v>31</v>
      </c>
      <c r="O4" s="61" t="s">
        <v>32</v>
      </c>
      <c r="P4" s="145"/>
      <c r="Q4" s="129"/>
      <c r="R4" s="131"/>
      <c r="S4" s="133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1" t="s">
        <v>19</v>
      </c>
      <c r="C5" s="93" t="s">
        <v>61</v>
      </c>
      <c r="D5" s="105">
        <f>LOOKUP(Sobota_I_kolo_sekt_A!S4,Sobota_I_kolo_sekt_A!S4)</f>
        <v>12</v>
      </c>
      <c r="E5" s="75">
        <f>LOOKUP(Sobota_I_kolo_sekt_A!Q4,Sobota_I_kolo_sekt_A!Q4)</f>
        <v>2</v>
      </c>
      <c r="F5" s="78">
        <f>LOOKUP(Sobota_I_kolo_sekt_A!P4,Sobota_I_kolo_sekt_A!P4)</f>
        <v>7</v>
      </c>
      <c r="G5" s="108">
        <f>Sobota_I_kolo_sekt_B!S4</f>
        <v>8</v>
      </c>
      <c r="H5" s="75">
        <f>Sobota_I_kolo_sekt_B!Q4</f>
        <v>3</v>
      </c>
      <c r="I5" s="78">
        <f>Sobota_I_kolo_sekt_B!P4</f>
        <v>9.5</v>
      </c>
      <c r="J5" s="108">
        <f>'Sobota I.kolo sekt C'!S4</f>
        <v>6</v>
      </c>
      <c r="K5" s="75">
        <f>'Sobota I.kolo sekt C'!Q4</f>
        <v>10</v>
      </c>
      <c r="L5" s="76">
        <f>'Sobota I.kolo sekt C'!P4</f>
        <v>20</v>
      </c>
      <c r="M5" s="105">
        <f>Sobota_I_kolo_sekt_D!S4</f>
        <v>12</v>
      </c>
      <c r="N5" s="75">
        <f>Sobota_I_kolo_sekt_D!Q4</f>
        <v>1</v>
      </c>
      <c r="O5" s="78">
        <f>Sobota_I_kolo_sekt_D!P4</f>
        <v>2.5</v>
      </c>
      <c r="P5" s="104">
        <f>SUM(D5,G5,J5,M5)</f>
        <v>38</v>
      </c>
      <c r="Q5" s="65">
        <f>SUM(E5,H5,K5,N5)</f>
        <v>16</v>
      </c>
      <c r="R5" s="68">
        <f>SUM(F5,I5,L5,O5)</f>
        <v>39</v>
      </c>
      <c r="S5" s="79">
        <v>11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2" t="s">
        <v>20</v>
      </c>
      <c r="C6" s="93" t="s">
        <v>62</v>
      </c>
      <c r="D6" s="106">
        <f>LOOKUP(Sobota_I_kolo_sekt_A!S5,Sobota_I_kolo_sekt_A!S5)</f>
        <v>2</v>
      </c>
      <c r="E6" s="81">
        <f>LOOKUP(Sobota_I_kolo_sekt_A!Q5,Sobota_I_kolo_sekt_A!Q5)</f>
        <v>14</v>
      </c>
      <c r="F6" s="83">
        <f>LOOKUP(Sobota_I_kolo_sekt_A!P5,Sobota_I_kolo_sekt_A!P5)</f>
        <v>33</v>
      </c>
      <c r="G6" s="108">
        <f>Sobota_I_kolo_sekt_B!S5</f>
        <v>11</v>
      </c>
      <c r="H6" s="75">
        <f>Sobota_I_kolo_sekt_B!Q5</f>
        <v>3</v>
      </c>
      <c r="I6" s="78">
        <f>Sobota_I_kolo_sekt_B!P5</f>
        <v>7.5</v>
      </c>
      <c r="J6" s="108">
        <f>'Sobota I.kolo sekt C'!S5</f>
        <v>5</v>
      </c>
      <c r="K6" s="75">
        <f>'Sobota I.kolo sekt C'!Q5</f>
        <v>10</v>
      </c>
      <c r="L6" s="76">
        <f>'Sobota I.kolo sekt C'!P5</f>
        <v>25</v>
      </c>
      <c r="M6" s="105">
        <f>Sobota_I_kolo_sekt_D!S5</f>
        <v>9</v>
      </c>
      <c r="N6" s="75">
        <f>Sobota_I_kolo_sekt_D!Q5</f>
        <v>4</v>
      </c>
      <c r="O6" s="78">
        <f>Sobota_I_kolo_sekt_D!P5</f>
        <v>9.5</v>
      </c>
      <c r="P6" s="104">
        <f aca="true" t="shared" si="0" ref="P6:P15">SUM(D6,G6,J6,M6)</f>
        <v>27</v>
      </c>
      <c r="Q6" s="66">
        <f aca="true" t="shared" si="1" ref="Q6:Q16">SUM(E6,H6,K6,N6)</f>
        <v>31</v>
      </c>
      <c r="R6" s="69">
        <f aca="true" t="shared" si="2" ref="R6:R16">SUM(F6,I6,L6,O6)</f>
        <v>75</v>
      </c>
      <c r="S6" s="84">
        <v>5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2" t="s">
        <v>21</v>
      </c>
      <c r="C7" s="93" t="s">
        <v>63</v>
      </c>
      <c r="D7" s="106">
        <f>LOOKUP(Sobota_I_kolo_sekt_A!S6,Sobota_I_kolo_sekt_A!S6)</f>
        <v>9</v>
      </c>
      <c r="E7" s="81">
        <f>LOOKUP(Sobota_I_kolo_sekt_A!Q6,Sobota_I_kolo_sekt_A!Q6)</f>
        <v>3</v>
      </c>
      <c r="F7" s="83">
        <f>LOOKUP(Sobota_I_kolo_sekt_A!P6,Sobota_I_kolo_sekt_A!P6)</f>
        <v>11.5</v>
      </c>
      <c r="G7" s="108">
        <f>Sobota_I_kolo_sekt_B!S6</f>
        <v>12</v>
      </c>
      <c r="H7" s="75">
        <f>Sobota_I_kolo_sekt_B!Q6</f>
        <v>5</v>
      </c>
      <c r="I7" s="78">
        <f>Sobota_I_kolo_sekt_B!P6</f>
        <v>8.1</v>
      </c>
      <c r="J7" s="108">
        <f>'Sobota I.kolo sekt C'!S6</f>
        <v>1</v>
      </c>
      <c r="K7" s="75">
        <f>'Sobota I.kolo sekt C'!Q6</f>
        <v>14</v>
      </c>
      <c r="L7" s="76">
        <f>'Sobota I.kolo sekt C'!P6</f>
        <v>34</v>
      </c>
      <c r="M7" s="105">
        <f>Sobota_I_kolo_sekt_D!S6</f>
        <v>5</v>
      </c>
      <c r="N7" s="75">
        <f>Sobota_I_kolo_sekt_D!Q6</f>
        <v>6</v>
      </c>
      <c r="O7" s="78">
        <f>Sobota_I_kolo_sekt_D!P6</f>
        <v>17.5</v>
      </c>
      <c r="P7" s="104">
        <f t="shared" si="0"/>
        <v>27</v>
      </c>
      <c r="Q7" s="66">
        <f t="shared" si="1"/>
        <v>28</v>
      </c>
      <c r="R7" s="69">
        <f t="shared" si="2"/>
        <v>71.1</v>
      </c>
      <c r="S7" s="84">
        <v>6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2" t="s">
        <v>22</v>
      </c>
      <c r="C8" s="93" t="s">
        <v>64</v>
      </c>
      <c r="D8" s="106">
        <f>LOOKUP(Sobota_I_kolo_sekt_A!S7,Sobota_I_kolo_sekt_A!S7)</f>
        <v>8</v>
      </c>
      <c r="E8" s="81">
        <f>LOOKUP(Sobota_I_kolo_sekt_A!Q7,Sobota_I_kolo_sekt_A!Q7)</f>
        <v>6</v>
      </c>
      <c r="F8" s="83">
        <f>LOOKUP(Sobota_I_kolo_sekt_A!P7,Sobota_I_kolo_sekt_A!P7)</f>
        <v>12</v>
      </c>
      <c r="G8" s="108">
        <f>Sobota_I_kolo_sekt_B!S7</f>
        <v>9</v>
      </c>
      <c r="H8" s="75">
        <f>Sobota_I_kolo_sekt_B!Q7</f>
        <v>3</v>
      </c>
      <c r="I8" s="78">
        <f>Sobota_I_kolo_sekt_B!P7</f>
        <v>11</v>
      </c>
      <c r="J8" s="108">
        <f>'Sobota I.kolo sekt C'!S7</f>
        <v>12</v>
      </c>
      <c r="K8" s="75">
        <f>'Sobota I.kolo sekt C'!Q7</f>
        <v>4</v>
      </c>
      <c r="L8" s="76">
        <f>'Sobota I.kolo sekt C'!P7</f>
        <v>9.5</v>
      </c>
      <c r="M8" s="105">
        <f>Sobota_I_kolo_sekt_D!S7</f>
        <v>2</v>
      </c>
      <c r="N8" s="75">
        <f>Sobota_I_kolo_sekt_D!Q7</f>
        <v>10</v>
      </c>
      <c r="O8" s="78">
        <f>Sobota_I_kolo_sekt_D!P7</f>
        <v>33.2</v>
      </c>
      <c r="P8" s="104">
        <f t="shared" si="0"/>
        <v>31</v>
      </c>
      <c r="Q8" s="66">
        <f t="shared" si="1"/>
        <v>23</v>
      </c>
      <c r="R8" s="69">
        <f t="shared" si="2"/>
        <v>65.7</v>
      </c>
      <c r="S8" s="84">
        <v>9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2" t="s">
        <v>23</v>
      </c>
      <c r="C9" s="93" t="s">
        <v>65</v>
      </c>
      <c r="D9" s="106">
        <f>LOOKUP(Sobota_I_kolo_sekt_A!S8,Sobota_I_kolo_sekt_A!S8)</f>
        <v>4</v>
      </c>
      <c r="E9" s="81">
        <f>LOOKUP(Sobota_I_kolo_sekt_A!Q8,Sobota_I_kolo_sekt_A!Q8)</f>
        <v>10</v>
      </c>
      <c r="F9" s="83">
        <f>LOOKUP(Sobota_I_kolo_sekt_A!P8,Sobota_I_kolo_sekt_A!P8)</f>
        <v>22</v>
      </c>
      <c r="G9" s="108">
        <f>Sobota_I_kolo_sekt_B!S8</f>
        <v>6</v>
      </c>
      <c r="H9" s="75">
        <f>Sobota_I_kolo_sekt_B!Q8</f>
        <v>6</v>
      </c>
      <c r="I9" s="78">
        <f>Sobota_I_kolo_sekt_B!P8</f>
        <v>19.5</v>
      </c>
      <c r="J9" s="108">
        <f>'Sobota I.kolo sekt C'!S8</f>
        <v>3</v>
      </c>
      <c r="K9" s="75">
        <f>'Sobota I.kolo sekt C'!Q8</f>
        <v>12</v>
      </c>
      <c r="L9" s="76">
        <f>'Sobota I.kolo sekt C'!P8</f>
        <v>31</v>
      </c>
      <c r="M9" s="105">
        <f>Sobota_I_kolo_sekt_D!S8</f>
        <v>6</v>
      </c>
      <c r="N9" s="75">
        <f>Sobota_I_kolo_sekt_D!Q8</f>
        <v>5</v>
      </c>
      <c r="O9" s="78">
        <f>Sobota_I_kolo_sekt_D!P8</f>
        <v>16.5</v>
      </c>
      <c r="P9" s="104">
        <f t="shared" si="0"/>
        <v>19</v>
      </c>
      <c r="Q9" s="66">
        <f t="shared" si="1"/>
        <v>33</v>
      </c>
      <c r="R9" s="69">
        <f t="shared" si="2"/>
        <v>89</v>
      </c>
      <c r="S9" s="84">
        <v>4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72" t="s">
        <v>24</v>
      </c>
      <c r="C10" s="93" t="s">
        <v>66</v>
      </c>
      <c r="D10" s="106">
        <f>LOOKUP(Sobota_I_kolo_sekt_A!S9,Sobota_I_kolo_sekt_A!S9)</f>
        <v>1</v>
      </c>
      <c r="E10" s="81">
        <f>LOOKUP(Sobota_I_kolo_sekt_A!Q9,Sobota_I_kolo_sekt_A!Q9)</f>
        <v>14</v>
      </c>
      <c r="F10" s="83">
        <f>LOOKUP(Sobota_I_kolo_sekt_A!P9,Sobota_I_kolo_sekt_A!P9)</f>
        <v>40</v>
      </c>
      <c r="G10" s="108">
        <f>Sobota_I_kolo_sekt_B!S9</f>
        <v>4</v>
      </c>
      <c r="H10" s="75">
        <f>Sobota_I_kolo_sekt_B!Q9</f>
        <v>8</v>
      </c>
      <c r="I10" s="78">
        <f>Sobota_I_kolo_sekt_B!P9</f>
        <v>22.5</v>
      </c>
      <c r="J10" s="108">
        <f>'Sobota I.kolo sekt C'!S9</f>
        <v>7</v>
      </c>
      <c r="K10" s="75">
        <f>'Sobota I.kolo sekt C'!Q9</f>
        <v>8</v>
      </c>
      <c r="L10" s="76">
        <f>'Sobota I.kolo sekt C'!P9</f>
        <v>20</v>
      </c>
      <c r="M10" s="105">
        <f>Sobota_I_kolo_sekt_D!S9</f>
        <v>1</v>
      </c>
      <c r="N10" s="75">
        <f>Sobota_I_kolo_sekt_D!Q9</f>
        <v>15</v>
      </c>
      <c r="O10" s="78">
        <f>Sobota_I_kolo_sekt_D!P9</f>
        <v>53.5</v>
      </c>
      <c r="P10" s="104">
        <f t="shared" si="0"/>
        <v>13</v>
      </c>
      <c r="Q10" s="66">
        <f t="shared" si="1"/>
        <v>45</v>
      </c>
      <c r="R10" s="69">
        <f t="shared" si="2"/>
        <v>136</v>
      </c>
      <c r="S10" s="84">
        <v>2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72" t="s">
        <v>25</v>
      </c>
      <c r="C11" s="93" t="s">
        <v>67</v>
      </c>
      <c r="D11" s="106">
        <f>LOOKUP(Sobota_I_kolo_sekt_A!S10,Sobota_I_kolo_sekt_A!S10)</f>
        <v>5</v>
      </c>
      <c r="E11" s="81">
        <f>LOOKUP(Sobota_I_kolo_sekt_A!Q10,Sobota_I_kolo_sekt_A!Q10)</f>
        <v>8</v>
      </c>
      <c r="F11" s="83">
        <f>LOOKUP(Sobota_I_kolo_sekt_A!P10,Sobota_I_kolo_sekt_A!P10)</f>
        <v>23.5</v>
      </c>
      <c r="G11" s="108">
        <f>Sobota_I_kolo_sekt_B!S10</f>
        <v>5</v>
      </c>
      <c r="H11" s="75">
        <f>Sobota_I_kolo_sekt_B!Q10</f>
        <v>6</v>
      </c>
      <c r="I11" s="78">
        <f>Sobota_I_kolo_sekt_B!P10</f>
        <v>15.1</v>
      </c>
      <c r="J11" s="108">
        <f>'Sobota I.kolo sekt C'!S10</f>
        <v>8</v>
      </c>
      <c r="K11" s="75">
        <f>'Sobota I.kolo sekt C'!Q10</f>
        <v>6</v>
      </c>
      <c r="L11" s="76">
        <f>'Sobota I.kolo sekt C'!P10</f>
        <v>18</v>
      </c>
      <c r="M11" s="105">
        <f>Sobota_I_kolo_sekt_D!S10</f>
        <v>10</v>
      </c>
      <c r="N11" s="75">
        <f>Sobota_I_kolo_sekt_D!Q10</f>
        <v>4</v>
      </c>
      <c r="O11" s="78">
        <f>Sobota_I_kolo_sekt_D!P10</f>
        <v>5.5</v>
      </c>
      <c r="P11" s="104">
        <f t="shared" si="0"/>
        <v>28</v>
      </c>
      <c r="Q11" s="66">
        <f t="shared" si="1"/>
        <v>24</v>
      </c>
      <c r="R11" s="69">
        <f t="shared" si="2"/>
        <v>62.1</v>
      </c>
      <c r="S11" s="84">
        <v>8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72" t="s">
        <v>26</v>
      </c>
      <c r="C12" s="93" t="s">
        <v>68</v>
      </c>
      <c r="D12" s="106">
        <f>LOOKUP(Sobota_I_kolo_sekt_A!S11,Sobota_I_kolo_sekt_A!S11)</f>
        <v>3</v>
      </c>
      <c r="E12" s="81">
        <f>LOOKUP(Sobota_I_kolo_sekt_A!Q11,Sobota_I_kolo_sekt_A!Q11)</f>
        <v>10</v>
      </c>
      <c r="F12" s="83">
        <f>LOOKUP(Sobota_I_kolo_sekt_A!P11,Sobota_I_kolo_sekt_A!P11)</f>
        <v>27</v>
      </c>
      <c r="G12" s="108">
        <f>Sobota_I_kolo_sekt_B!S11</f>
        <v>2</v>
      </c>
      <c r="H12" s="75">
        <f>Sobota_I_kolo_sekt_B!Q11</f>
        <v>11</v>
      </c>
      <c r="I12" s="78">
        <f>Sobota_I_kolo_sekt_B!P11</f>
        <v>28.5</v>
      </c>
      <c r="J12" s="108">
        <f>'Sobota I.kolo sekt C'!S11</f>
        <v>2</v>
      </c>
      <c r="K12" s="75">
        <f>'Sobota I.kolo sekt C'!Q11</f>
        <v>11</v>
      </c>
      <c r="L12" s="76">
        <f>'Sobota I.kolo sekt C'!P11</f>
        <v>29.5</v>
      </c>
      <c r="M12" s="105">
        <f>Sobota_I_kolo_sekt_D!S11</f>
        <v>3</v>
      </c>
      <c r="N12" s="75">
        <f>Sobota_I_kolo_sekt_D!Q11</f>
        <v>6</v>
      </c>
      <c r="O12" s="78">
        <f>Sobota_I_kolo_sekt_D!P11</f>
        <v>18.5</v>
      </c>
      <c r="P12" s="104">
        <f t="shared" si="0"/>
        <v>10</v>
      </c>
      <c r="Q12" s="66">
        <f t="shared" si="1"/>
        <v>38</v>
      </c>
      <c r="R12" s="69">
        <f t="shared" si="2"/>
        <v>103.5</v>
      </c>
      <c r="S12" s="84">
        <v>1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72" t="s">
        <v>27</v>
      </c>
      <c r="C13" s="93" t="s">
        <v>69</v>
      </c>
      <c r="D13" s="106">
        <f>LOOKUP(Sobota_I_kolo_sekt_A!S12,Sobota_I_kolo_sekt_A!S12)</f>
        <v>7</v>
      </c>
      <c r="E13" s="81">
        <f>LOOKUP(Sobota_I_kolo_sekt_A!Q12,Sobota_I_kolo_sekt_A!Q12)</f>
        <v>7</v>
      </c>
      <c r="F13" s="83">
        <f>LOOKUP(Sobota_I_kolo_sekt_A!P12,Sobota_I_kolo_sekt_A!P12)</f>
        <v>15</v>
      </c>
      <c r="G13" s="108">
        <f>Sobota_I_kolo_sekt_B!S12</f>
        <v>10</v>
      </c>
      <c r="H13" s="75">
        <f>Sobota_I_kolo_sekt_B!Q12</f>
        <v>4</v>
      </c>
      <c r="I13" s="78">
        <f>Sobota_I_kolo_sekt_B!P12</f>
        <v>11.5</v>
      </c>
      <c r="J13" s="108">
        <f>'Sobota I.kolo sekt C'!S12</f>
        <v>11</v>
      </c>
      <c r="K13" s="75">
        <f>'Sobota I.kolo sekt C'!Q12</f>
        <v>6</v>
      </c>
      <c r="L13" s="76">
        <f>'Sobota I.kolo sekt C'!P12</f>
        <v>14</v>
      </c>
      <c r="M13" s="105">
        <f>Sobota_I_kolo_sekt_D!S12</f>
        <v>11</v>
      </c>
      <c r="N13" s="75">
        <f>Sobota_I_kolo_sekt_D!Q12</f>
        <v>2</v>
      </c>
      <c r="O13" s="78">
        <f>Sobota_I_kolo_sekt_D!P12</f>
        <v>5</v>
      </c>
      <c r="P13" s="104">
        <f t="shared" si="0"/>
        <v>39</v>
      </c>
      <c r="Q13" s="66">
        <f t="shared" si="1"/>
        <v>19</v>
      </c>
      <c r="R13" s="69">
        <f t="shared" si="2"/>
        <v>45.5</v>
      </c>
      <c r="S13" s="84">
        <v>12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thickBot="1">
      <c r="A14" s="5"/>
      <c r="B14" s="72" t="s">
        <v>28</v>
      </c>
      <c r="C14" s="93" t="s">
        <v>70</v>
      </c>
      <c r="D14" s="106">
        <f>LOOKUP(Sobota_I_kolo_sekt_A!S13,Sobota_I_kolo_sekt_A!S13)</f>
        <v>6</v>
      </c>
      <c r="E14" s="81">
        <f>LOOKUP(Sobota_I_kolo_sekt_A!Q13,Sobota_I_kolo_sekt_A!Q13)</f>
        <v>7</v>
      </c>
      <c r="F14" s="83">
        <f>LOOKUP(Sobota_I_kolo_sekt_A!P13,Sobota_I_kolo_sekt_A!P13)</f>
        <v>16.5</v>
      </c>
      <c r="G14" s="108">
        <f>Sobota_I_kolo_sekt_B!S13</f>
        <v>3</v>
      </c>
      <c r="H14" s="75">
        <f>Sobota_I_kolo_sekt_B!Q13</f>
        <v>6</v>
      </c>
      <c r="I14" s="78">
        <f>Sobota_I_kolo_sekt_B!P13</f>
        <v>19</v>
      </c>
      <c r="J14" s="108">
        <f>'Sobota I.kolo sekt C'!S13</f>
        <v>10</v>
      </c>
      <c r="K14" s="75">
        <f>'Sobota I.kolo sekt C'!Q13</f>
        <v>5</v>
      </c>
      <c r="L14" s="76">
        <f>'Sobota I.kolo sekt C'!P13</f>
        <v>14.5</v>
      </c>
      <c r="M14" s="105">
        <f>Sobota_I_kolo_sekt_D!S13</f>
        <v>8</v>
      </c>
      <c r="N14" s="75">
        <f>Sobota_I_kolo_sekt_D!Q13</f>
        <v>3</v>
      </c>
      <c r="O14" s="78">
        <f>Sobota_I_kolo_sekt_D!P13</f>
        <v>9.5</v>
      </c>
      <c r="P14" s="104">
        <f t="shared" si="0"/>
        <v>27</v>
      </c>
      <c r="Q14" s="66">
        <f t="shared" si="1"/>
        <v>21</v>
      </c>
      <c r="R14" s="69">
        <f t="shared" si="2"/>
        <v>59.5</v>
      </c>
      <c r="S14" s="84">
        <v>7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72" t="s">
        <v>29</v>
      </c>
      <c r="C15" s="93" t="s">
        <v>71</v>
      </c>
      <c r="D15" s="106">
        <f>LOOKUP(Sobota_I_kolo_sekt_A!S14,Sobota_I_kolo_sekt_A!S14)</f>
        <v>11</v>
      </c>
      <c r="E15" s="81">
        <f>LOOKUP(Sobota_I_kolo_sekt_A!Q14,Sobota_I_kolo_sekt_A!Q14)</f>
        <v>4</v>
      </c>
      <c r="F15" s="83">
        <f>LOOKUP(Sobota_I_kolo_sekt_A!P14,Sobota_I_kolo_sekt_A!P14)</f>
        <v>7.5</v>
      </c>
      <c r="G15" s="108">
        <f>Sobota_I_kolo_sekt_B!S14</f>
        <v>7</v>
      </c>
      <c r="H15" s="75">
        <f>Sobota_I_kolo_sekt_B!Q14</f>
        <v>6</v>
      </c>
      <c r="I15" s="78">
        <f>Sobota_I_kolo_sekt_B!P14</f>
        <v>13.5</v>
      </c>
      <c r="J15" s="108">
        <f>'Sobota I.kolo sekt C'!S14</f>
        <v>9</v>
      </c>
      <c r="K15" s="75">
        <f>'Sobota I.kolo sekt C'!Q14</f>
        <v>5</v>
      </c>
      <c r="L15" s="76">
        <f>'Sobota I.kolo sekt C'!P14</f>
        <v>14</v>
      </c>
      <c r="M15" s="105">
        <f>Sobota_I_kolo_sekt_D!S14</f>
        <v>7</v>
      </c>
      <c r="N15" s="75">
        <f>Sobota_I_kolo_sekt_D!Q14</f>
        <v>6</v>
      </c>
      <c r="O15" s="78">
        <f>Sobota_I_kolo_sekt_D!P14</f>
        <v>16.5</v>
      </c>
      <c r="P15" s="104">
        <f t="shared" si="0"/>
        <v>34</v>
      </c>
      <c r="Q15" s="66">
        <f t="shared" si="1"/>
        <v>21</v>
      </c>
      <c r="R15" s="69">
        <f t="shared" si="2"/>
        <v>51.5</v>
      </c>
      <c r="S15" s="84">
        <v>10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3" t="s">
        <v>30</v>
      </c>
      <c r="C16" s="93" t="s">
        <v>72</v>
      </c>
      <c r="D16" s="107">
        <f>LOOKUP(Sobota_I_kolo_sekt_A!S15,Sobota_I_kolo_sekt_A!S15)</f>
        <v>10</v>
      </c>
      <c r="E16" s="86">
        <f>LOOKUP(Sobota_I_kolo_sekt_A!Q15,Sobota_I_kolo_sekt_A!Q15)</f>
        <v>3</v>
      </c>
      <c r="F16" s="88">
        <f>LOOKUP(Sobota_I_kolo_sekt_A!P15,Sobota_I_kolo_sekt_A!P15)</f>
        <v>8.5</v>
      </c>
      <c r="G16" s="108">
        <f>Sobota_I_kolo_sekt_B!S15</f>
        <v>1</v>
      </c>
      <c r="H16" s="75">
        <f>Sobota_I_kolo_sekt_B!Q15</f>
        <v>13</v>
      </c>
      <c r="I16" s="78">
        <f>Sobota_I_kolo_sekt_B!P15</f>
        <v>30</v>
      </c>
      <c r="J16" s="108">
        <f>'Sobota I.kolo sekt C'!S15</f>
        <v>4</v>
      </c>
      <c r="K16" s="75">
        <f>'Sobota I.kolo sekt C'!Q15</f>
        <v>13</v>
      </c>
      <c r="L16" s="76">
        <f>'Sobota I.kolo sekt C'!P15</f>
        <v>43</v>
      </c>
      <c r="M16" s="105">
        <f>Sobota_I_kolo_sekt_D!S15</f>
        <v>4</v>
      </c>
      <c r="N16" s="75">
        <f>Sobota_I_kolo_sekt_D!Q15</f>
        <v>7</v>
      </c>
      <c r="O16" s="78">
        <f>Sobota_I_kolo_sekt_D!P15</f>
        <v>20.5</v>
      </c>
      <c r="P16" s="104">
        <f>SUM(D16,G16,J16,M16)</f>
        <v>19</v>
      </c>
      <c r="Q16" s="67">
        <f t="shared" si="1"/>
        <v>36</v>
      </c>
      <c r="R16" s="70">
        <f t="shared" si="2"/>
        <v>102</v>
      </c>
      <c r="S16" s="89">
        <v>3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0"/>
      <c r="C17" s="91"/>
      <c r="D17" s="92">
        <f>SUM(D5:D16)</f>
        <v>78</v>
      </c>
      <c r="E17" s="92">
        <f aca="true" t="shared" si="3" ref="E17:P17">SUM(E5:E16)</f>
        <v>88</v>
      </c>
      <c r="F17" s="92">
        <f t="shared" si="3"/>
        <v>223.5</v>
      </c>
      <c r="G17" s="92">
        <f t="shared" si="3"/>
        <v>78</v>
      </c>
      <c r="H17" s="92">
        <f t="shared" si="3"/>
        <v>74</v>
      </c>
      <c r="I17" s="92">
        <f t="shared" si="3"/>
        <v>195.7</v>
      </c>
      <c r="J17" s="92">
        <f t="shared" si="3"/>
        <v>78</v>
      </c>
      <c r="K17" s="92">
        <f t="shared" si="3"/>
        <v>104</v>
      </c>
      <c r="L17" s="92">
        <f t="shared" si="3"/>
        <v>272.5</v>
      </c>
      <c r="M17" s="92">
        <f t="shared" si="3"/>
        <v>78</v>
      </c>
      <c r="N17" s="92">
        <f t="shared" si="3"/>
        <v>69</v>
      </c>
      <c r="O17" s="92">
        <f t="shared" si="3"/>
        <v>208.2</v>
      </c>
      <c r="P17" s="92">
        <f t="shared" si="3"/>
        <v>312</v>
      </c>
      <c r="Q17" s="91"/>
      <c r="R17" s="91"/>
      <c r="S17" s="91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0">
      <c r="A19" s="5"/>
      <c r="C19" s="122" t="s">
        <v>125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75">
      <c r="C20" s="122" t="s">
        <v>131</v>
      </c>
    </row>
  </sheetData>
  <sheetProtection selectLockedCells="1" selectUnlockedCells="1"/>
  <mergeCells count="11">
    <mergeCell ref="P3:P4"/>
    <mergeCell ref="Q3:Q4"/>
    <mergeCell ref="R3:R4"/>
    <mergeCell ref="S3:S4"/>
    <mergeCell ref="B2:S2"/>
    <mergeCell ref="D3:F3"/>
    <mergeCell ref="G3:I3"/>
    <mergeCell ref="J3:L3"/>
    <mergeCell ref="M3:O3"/>
    <mergeCell ref="C3:C4"/>
    <mergeCell ref="B3:B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B1">
      <selection activeCell="T8" sqref="T8"/>
    </sheetView>
  </sheetViews>
  <sheetFormatPr defaultColWidth="9.140625" defaultRowHeight="12.75"/>
  <cols>
    <col min="1" max="1" width="3.003906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8.421875" style="0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24" t="s">
        <v>55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39" thickBot="1">
      <c r="B3" s="125" t="s">
        <v>0</v>
      </c>
      <c r="C3" s="125"/>
      <c r="D3" s="8" t="s">
        <v>1</v>
      </c>
      <c r="E3" s="8" t="s">
        <v>2</v>
      </c>
      <c r="F3" s="9" t="s">
        <v>3</v>
      </c>
      <c r="G3" s="10" t="s">
        <v>40</v>
      </c>
      <c r="H3" s="11" t="s">
        <v>41</v>
      </c>
      <c r="I3" s="12"/>
      <c r="J3" s="13" t="s">
        <v>4</v>
      </c>
      <c r="K3" s="10" t="s">
        <v>42</v>
      </c>
      <c r="L3" s="11" t="s">
        <v>43</v>
      </c>
      <c r="M3" s="12"/>
      <c r="N3" s="12" t="s">
        <v>5</v>
      </c>
      <c r="O3" s="25" t="s">
        <v>6</v>
      </c>
      <c r="P3" s="26" t="s">
        <v>44</v>
      </c>
      <c r="Q3" s="27" t="s">
        <v>45</v>
      </c>
      <c r="R3" s="14"/>
      <c r="S3" s="15" t="s">
        <v>7</v>
      </c>
      <c r="T3" s="13" t="s">
        <v>8</v>
      </c>
    </row>
    <row r="4" spans="2:20" ht="18.75">
      <c r="B4" s="16">
        <v>7</v>
      </c>
      <c r="C4" s="17">
        <v>1</v>
      </c>
      <c r="D4" s="17" t="s">
        <v>91</v>
      </c>
      <c r="E4" s="93" t="s">
        <v>61</v>
      </c>
      <c r="F4" s="22"/>
      <c r="G4" s="30">
        <v>5.5</v>
      </c>
      <c r="H4" s="31">
        <v>2</v>
      </c>
      <c r="I4" s="52">
        <f>COUNTIF(G$4:G$15,"&lt;"&amp;G4)*ROWS(G$4:G$15)+COUNTIF(H$4:H$15,"&lt;"&amp;H4)</f>
        <v>89</v>
      </c>
      <c r="J4" s="55">
        <f>IF(COUNTIF(I$4:I$15,I4)&gt;1,RANK(I4,I$4:I$15,0)+(COUNT(I$4:I$15)+1-RANK(I4,I$4:I$15,0)-RANK(I4,I$4:I$15,1))/2,RANK(I4,I$4:I$15,0)+(COUNT(I$4:I$15)+1-RANK(I4,I$4:I$15,0)-RANK(I4,I$4:I$15,1)))</f>
        <v>4.5</v>
      </c>
      <c r="K4" s="30">
        <v>4.5</v>
      </c>
      <c r="L4" s="31">
        <v>1</v>
      </c>
      <c r="M4" s="52">
        <f>COUNTIF(K$4:K$15,"&lt;"&amp;K4)*ROWS(K$4:K$15)+COUNTIF(L$4:L$15,"&lt;"&amp;L4)</f>
        <v>75</v>
      </c>
      <c r="N4" s="55">
        <f>IF(COUNTIF(M$4:M$15,M4)&gt;1,RANK(M4,M$4:M$15,0)+(COUNT(M$4:M$15)+1-RANK(M4,M$4:M$15,0)-RANK(M4,M$4:M$15,1))/2,RANK(M4,M$4:M$15,0)+(COUNT(M$4:M$15)+1-RANK(M4,M$4:M$15,0)-RANK(M4,M$4:M$15,1)))</f>
        <v>6</v>
      </c>
      <c r="O4" s="49">
        <f>SUM(J4,N4)</f>
        <v>10.5</v>
      </c>
      <c r="P4" s="46">
        <f aca="true" t="shared" si="0" ref="P4:P15">SUM(K4,G4)</f>
        <v>10</v>
      </c>
      <c r="Q4" s="32">
        <f aca="true" t="shared" si="1" ref="Q4:Q15">SUM(L4,H4)</f>
        <v>3</v>
      </c>
      <c r="R4" s="37">
        <f>(COUNTIF(O$4:O$15,"&gt;"&amp;O4)*ROWS(O$4:O$14)+COUNTIF(P$4:P$15,"&lt;"&amp;P4))*ROWS(O$4:O$15)+COUNTIF(Q$4:Q$15,"&lt;"&amp;Q4)</f>
        <v>1251</v>
      </c>
      <c r="S4" s="43">
        <f>IF(COUNTIF(R$4:R$15,R4)&gt;1,RANK(R4,R$4:R$15,0)+(COUNT(R$4:R$15)+1-RANK(R4,R$4:R$15,0)-RANK(R4,R$4:R$15,1))/2,RANK(R4,R$4:R$15,0)+(COUNT(R$4:R$15)+1-RANK(R4,R$4:R$15,0)-RANK(R4,R$4:R$15,1)))</f>
        <v>3</v>
      </c>
      <c r="T4" s="40">
        <v>30</v>
      </c>
    </row>
    <row r="5" spans="2:20" ht="18.75">
      <c r="B5" s="19">
        <v>4</v>
      </c>
      <c r="C5" s="1">
        <v>10</v>
      </c>
      <c r="D5" s="1" t="s">
        <v>79</v>
      </c>
      <c r="E5" s="93" t="s">
        <v>62</v>
      </c>
      <c r="F5" s="23"/>
      <c r="G5" s="33">
        <v>0</v>
      </c>
      <c r="H5" s="28">
        <v>0</v>
      </c>
      <c r="I5" s="53">
        <f aca="true" t="shared" si="2" ref="I5:I15">COUNTIF(G$4:G$15,"&lt;"&amp;G5)*ROWS(G$4:G$15)+COUNTIF(H$4:H$15,"&lt;"&amp;H5)</f>
        <v>0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11.5</v>
      </c>
      <c r="K5" s="33">
        <v>8</v>
      </c>
      <c r="L5" s="28">
        <v>2</v>
      </c>
      <c r="M5" s="53">
        <f aca="true" t="shared" si="4" ref="M5:M15">COUNTIF(K$4:K$15,"&lt;"&amp;K5)*ROWS(K$4:K$15)+COUNTIF(L$4:L$15,"&lt;"&amp;L5)</f>
        <v>102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4</v>
      </c>
      <c r="O5" s="50">
        <f aca="true" t="shared" si="6" ref="O5:O15">SUM(J5,N5)</f>
        <v>15.5</v>
      </c>
      <c r="P5" s="47">
        <f t="shared" si="0"/>
        <v>8</v>
      </c>
      <c r="Q5" s="29">
        <f t="shared" si="1"/>
        <v>2</v>
      </c>
      <c r="R5" s="38">
        <f aca="true" t="shared" si="7" ref="R5:R15">(COUNTIF(O$4:O$15,"&gt;"&amp;O5)*ROWS(O$4:O$14)+COUNTIF(P$4:P$15,"&lt;"&amp;P5))*ROWS(O$4:O$15)+COUNTIF(Q$4:Q$15,"&lt;"&amp;Q5)</f>
        <v>313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9</v>
      </c>
      <c r="T5" s="41">
        <v>0</v>
      </c>
    </row>
    <row r="6" spans="2:20" ht="18.75">
      <c r="B6" s="19">
        <v>3</v>
      </c>
      <c r="C6" s="1">
        <v>9</v>
      </c>
      <c r="D6" s="1" t="s">
        <v>81</v>
      </c>
      <c r="E6" s="93" t="s">
        <v>63</v>
      </c>
      <c r="F6" s="23"/>
      <c r="G6" s="33">
        <v>4.5</v>
      </c>
      <c r="H6" s="28">
        <v>1</v>
      </c>
      <c r="I6" s="53">
        <f t="shared" si="2"/>
        <v>62</v>
      </c>
      <c r="J6" s="56">
        <f t="shared" si="3"/>
        <v>7</v>
      </c>
      <c r="K6" s="33">
        <v>5.5</v>
      </c>
      <c r="L6" s="28">
        <v>2</v>
      </c>
      <c r="M6" s="53">
        <f t="shared" si="4"/>
        <v>90</v>
      </c>
      <c r="N6" s="56">
        <f t="shared" si="5"/>
        <v>5</v>
      </c>
      <c r="O6" s="50">
        <f t="shared" si="6"/>
        <v>12</v>
      </c>
      <c r="P6" s="47">
        <f t="shared" si="0"/>
        <v>10</v>
      </c>
      <c r="Q6" s="29">
        <f t="shared" si="1"/>
        <v>3</v>
      </c>
      <c r="R6" s="38">
        <f t="shared" si="7"/>
        <v>855</v>
      </c>
      <c r="S6" s="44">
        <f t="shared" si="8"/>
        <v>6</v>
      </c>
      <c r="T6" s="41">
        <v>15</v>
      </c>
    </row>
    <row r="7" spans="2:20" ht="18.75">
      <c r="B7" s="19">
        <v>10</v>
      </c>
      <c r="C7" s="1">
        <v>4</v>
      </c>
      <c r="D7" s="1" t="s">
        <v>139</v>
      </c>
      <c r="E7" s="93" t="s">
        <v>64</v>
      </c>
      <c r="F7" s="23"/>
      <c r="G7" s="33">
        <v>1.5</v>
      </c>
      <c r="H7" s="28">
        <v>1</v>
      </c>
      <c r="I7" s="53">
        <f t="shared" si="2"/>
        <v>26</v>
      </c>
      <c r="J7" s="56">
        <f t="shared" si="3"/>
        <v>10</v>
      </c>
      <c r="K7" s="33">
        <v>14.5</v>
      </c>
      <c r="L7" s="28">
        <v>6</v>
      </c>
      <c r="M7" s="53">
        <f t="shared" si="4"/>
        <v>130</v>
      </c>
      <c r="N7" s="56">
        <f t="shared" si="5"/>
        <v>1.5</v>
      </c>
      <c r="O7" s="50">
        <f t="shared" si="6"/>
        <v>11.5</v>
      </c>
      <c r="P7" s="47">
        <f t="shared" si="0"/>
        <v>16</v>
      </c>
      <c r="Q7" s="29">
        <f t="shared" si="1"/>
        <v>7</v>
      </c>
      <c r="R7" s="38">
        <f t="shared" si="7"/>
        <v>1054</v>
      </c>
      <c r="S7" s="44">
        <f t="shared" si="8"/>
        <v>4</v>
      </c>
      <c r="T7" s="41">
        <v>25</v>
      </c>
    </row>
    <row r="8" spans="2:20" ht="18.75">
      <c r="B8" s="19">
        <v>2</v>
      </c>
      <c r="C8" s="1">
        <v>8</v>
      </c>
      <c r="D8" s="1" t="s">
        <v>90</v>
      </c>
      <c r="E8" s="93" t="s">
        <v>65</v>
      </c>
      <c r="F8" s="23"/>
      <c r="G8" s="33">
        <v>3.1</v>
      </c>
      <c r="H8" s="28">
        <v>3</v>
      </c>
      <c r="I8" s="53">
        <f t="shared" si="2"/>
        <v>55</v>
      </c>
      <c r="J8" s="56">
        <f t="shared" si="3"/>
        <v>8</v>
      </c>
      <c r="K8" s="33">
        <v>4</v>
      </c>
      <c r="L8" s="28">
        <v>2</v>
      </c>
      <c r="M8" s="53">
        <f t="shared" si="4"/>
        <v>66</v>
      </c>
      <c r="N8" s="56">
        <f t="shared" si="5"/>
        <v>7</v>
      </c>
      <c r="O8" s="50">
        <f t="shared" si="6"/>
        <v>15</v>
      </c>
      <c r="P8" s="47">
        <f t="shared" si="0"/>
        <v>7.1</v>
      </c>
      <c r="Q8" s="29">
        <f t="shared" si="1"/>
        <v>5</v>
      </c>
      <c r="R8" s="38">
        <f t="shared" si="7"/>
        <v>570</v>
      </c>
      <c r="S8" s="44">
        <f t="shared" si="8"/>
        <v>8</v>
      </c>
      <c r="T8" s="41">
        <v>5</v>
      </c>
    </row>
    <row r="9" spans="2:20" ht="18.75">
      <c r="B9" s="19">
        <v>11</v>
      </c>
      <c r="C9" s="1">
        <v>5</v>
      </c>
      <c r="D9" s="2" t="s">
        <v>100</v>
      </c>
      <c r="E9" s="93" t="s">
        <v>66</v>
      </c>
      <c r="F9" s="23"/>
      <c r="G9" s="33">
        <v>11.5</v>
      </c>
      <c r="H9" s="98">
        <v>4</v>
      </c>
      <c r="I9" s="53">
        <f t="shared" si="2"/>
        <v>129</v>
      </c>
      <c r="J9" s="56">
        <f t="shared" si="3"/>
        <v>1.5</v>
      </c>
      <c r="K9" s="33">
        <v>11</v>
      </c>
      <c r="L9" s="28">
        <v>5</v>
      </c>
      <c r="M9" s="53">
        <f t="shared" si="4"/>
        <v>117</v>
      </c>
      <c r="N9" s="56">
        <f t="shared" si="5"/>
        <v>3</v>
      </c>
      <c r="O9" s="50">
        <f t="shared" si="6"/>
        <v>4.5</v>
      </c>
      <c r="P9" s="47">
        <f t="shared" si="0"/>
        <v>22.5</v>
      </c>
      <c r="Q9" s="29">
        <f t="shared" si="1"/>
        <v>9</v>
      </c>
      <c r="R9" s="38">
        <f t="shared" si="7"/>
        <v>1595</v>
      </c>
      <c r="S9" s="44">
        <f t="shared" si="8"/>
        <v>1</v>
      </c>
      <c r="T9" s="41">
        <v>40</v>
      </c>
    </row>
    <row r="10" spans="2:20" ht="18.75">
      <c r="B10" s="19">
        <v>9</v>
      </c>
      <c r="C10" s="1">
        <v>3</v>
      </c>
      <c r="D10" s="1" t="s">
        <v>118</v>
      </c>
      <c r="E10" s="93" t="s">
        <v>67</v>
      </c>
      <c r="F10" s="23"/>
      <c r="G10" s="33">
        <v>11</v>
      </c>
      <c r="H10" s="28">
        <v>4</v>
      </c>
      <c r="I10" s="53">
        <f t="shared" si="2"/>
        <v>117</v>
      </c>
      <c r="J10" s="56">
        <f t="shared" si="3"/>
        <v>3</v>
      </c>
      <c r="K10" s="33">
        <v>2.5</v>
      </c>
      <c r="L10" s="28">
        <v>1</v>
      </c>
      <c r="M10" s="53">
        <f t="shared" si="4"/>
        <v>39</v>
      </c>
      <c r="N10" s="56">
        <f t="shared" si="5"/>
        <v>8.5</v>
      </c>
      <c r="O10" s="50">
        <f t="shared" si="6"/>
        <v>11.5</v>
      </c>
      <c r="P10" s="47">
        <f t="shared" si="0"/>
        <v>13.5</v>
      </c>
      <c r="Q10" s="29">
        <f t="shared" si="1"/>
        <v>5</v>
      </c>
      <c r="R10" s="38">
        <f t="shared" si="7"/>
        <v>1014</v>
      </c>
      <c r="S10" s="44">
        <f t="shared" si="8"/>
        <v>5</v>
      </c>
      <c r="T10" s="41">
        <v>20</v>
      </c>
    </row>
    <row r="11" spans="2:20" ht="18.75">
      <c r="B11" s="19">
        <v>12</v>
      </c>
      <c r="C11" s="1">
        <v>6</v>
      </c>
      <c r="D11" s="1" t="s">
        <v>103</v>
      </c>
      <c r="E11" s="93" t="s">
        <v>68</v>
      </c>
      <c r="F11" s="23"/>
      <c r="G11" s="33">
        <v>11.5</v>
      </c>
      <c r="H11" s="28">
        <v>4</v>
      </c>
      <c r="I11" s="53">
        <f t="shared" si="2"/>
        <v>129</v>
      </c>
      <c r="J11" s="56">
        <f t="shared" si="3"/>
        <v>1.5</v>
      </c>
      <c r="K11" s="33">
        <v>2.5</v>
      </c>
      <c r="L11" s="28">
        <v>1</v>
      </c>
      <c r="M11" s="53">
        <f t="shared" si="4"/>
        <v>39</v>
      </c>
      <c r="N11" s="56">
        <f t="shared" si="5"/>
        <v>8.5</v>
      </c>
      <c r="O11" s="50">
        <f t="shared" si="6"/>
        <v>10</v>
      </c>
      <c r="P11" s="47">
        <f t="shared" si="0"/>
        <v>14</v>
      </c>
      <c r="Q11" s="29">
        <f t="shared" si="1"/>
        <v>5</v>
      </c>
      <c r="R11" s="38">
        <f t="shared" si="7"/>
        <v>1422</v>
      </c>
      <c r="S11" s="44">
        <f t="shared" si="8"/>
        <v>2</v>
      </c>
      <c r="T11" s="41">
        <v>35</v>
      </c>
    </row>
    <row r="12" spans="2:20" ht="18.75">
      <c r="B12" s="19">
        <v>5</v>
      </c>
      <c r="C12" s="1">
        <v>11</v>
      </c>
      <c r="D12" s="1" t="s">
        <v>104</v>
      </c>
      <c r="E12" s="93" t="s">
        <v>69</v>
      </c>
      <c r="F12" s="23"/>
      <c r="G12" s="33">
        <v>2.5</v>
      </c>
      <c r="H12" s="28">
        <v>1</v>
      </c>
      <c r="I12" s="53">
        <f t="shared" si="2"/>
        <v>38</v>
      </c>
      <c r="J12" s="56">
        <f t="shared" si="3"/>
        <v>9</v>
      </c>
      <c r="K12" s="33">
        <v>0</v>
      </c>
      <c r="L12" s="28">
        <v>0</v>
      </c>
      <c r="M12" s="53">
        <f t="shared" si="4"/>
        <v>0</v>
      </c>
      <c r="N12" s="56">
        <f t="shared" si="5"/>
        <v>11</v>
      </c>
      <c r="O12" s="50">
        <f t="shared" si="6"/>
        <v>20</v>
      </c>
      <c r="P12" s="47">
        <f t="shared" si="0"/>
        <v>2.5</v>
      </c>
      <c r="Q12" s="29">
        <f t="shared" si="1"/>
        <v>1</v>
      </c>
      <c r="R12" s="38">
        <f t="shared" si="7"/>
        <v>0</v>
      </c>
      <c r="S12" s="44">
        <f t="shared" si="8"/>
        <v>12</v>
      </c>
      <c r="T12" s="41">
        <v>0</v>
      </c>
    </row>
    <row r="13" spans="2:20" ht="18.75">
      <c r="B13" s="19">
        <v>1</v>
      </c>
      <c r="C13" s="1">
        <v>7</v>
      </c>
      <c r="D13" s="1" t="s">
        <v>142</v>
      </c>
      <c r="E13" s="93" t="s">
        <v>70</v>
      </c>
      <c r="F13" s="23"/>
      <c r="G13" s="33">
        <v>4.5</v>
      </c>
      <c r="H13" s="28">
        <v>3</v>
      </c>
      <c r="I13" s="53">
        <f t="shared" si="2"/>
        <v>67</v>
      </c>
      <c r="J13" s="56">
        <f t="shared" si="3"/>
        <v>6</v>
      </c>
      <c r="K13" s="33">
        <v>0</v>
      </c>
      <c r="L13" s="28">
        <v>0</v>
      </c>
      <c r="M13" s="53">
        <f t="shared" si="4"/>
        <v>0</v>
      </c>
      <c r="N13" s="56">
        <f t="shared" si="5"/>
        <v>11</v>
      </c>
      <c r="O13" s="50">
        <f t="shared" si="6"/>
        <v>17</v>
      </c>
      <c r="P13" s="47">
        <f t="shared" si="0"/>
        <v>4.5</v>
      </c>
      <c r="Q13" s="29">
        <f t="shared" si="1"/>
        <v>3</v>
      </c>
      <c r="R13" s="38">
        <f t="shared" si="7"/>
        <v>147</v>
      </c>
      <c r="S13" s="44">
        <f t="shared" si="8"/>
        <v>11</v>
      </c>
      <c r="T13" s="41">
        <v>0</v>
      </c>
    </row>
    <row r="14" spans="2:20" ht="18.75">
      <c r="B14" s="19">
        <v>6</v>
      </c>
      <c r="C14" s="1">
        <v>12</v>
      </c>
      <c r="D14" s="3" t="s">
        <v>120</v>
      </c>
      <c r="E14" s="93" t="s">
        <v>71</v>
      </c>
      <c r="F14" s="23"/>
      <c r="G14" s="33">
        <v>5.5</v>
      </c>
      <c r="H14" s="28">
        <v>2</v>
      </c>
      <c r="I14" s="53">
        <f t="shared" si="2"/>
        <v>89</v>
      </c>
      <c r="J14" s="56">
        <f t="shared" si="3"/>
        <v>4.5</v>
      </c>
      <c r="K14" s="33">
        <v>0</v>
      </c>
      <c r="L14" s="28">
        <v>0</v>
      </c>
      <c r="M14" s="53">
        <f t="shared" si="4"/>
        <v>0</v>
      </c>
      <c r="N14" s="56">
        <f t="shared" si="5"/>
        <v>11</v>
      </c>
      <c r="O14" s="50">
        <f t="shared" si="6"/>
        <v>15.5</v>
      </c>
      <c r="P14" s="47">
        <f t="shared" si="0"/>
        <v>5.5</v>
      </c>
      <c r="Q14" s="29">
        <f t="shared" si="1"/>
        <v>2</v>
      </c>
      <c r="R14" s="38">
        <f t="shared" si="7"/>
        <v>289</v>
      </c>
      <c r="S14" s="44">
        <f t="shared" si="8"/>
        <v>10</v>
      </c>
      <c r="T14" s="41">
        <v>0</v>
      </c>
    </row>
    <row r="15" spans="2:20" ht="19.5" thickBot="1">
      <c r="B15" s="20">
        <v>8</v>
      </c>
      <c r="C15" s="21">
        <v>2</v>
      </c>
      <c r="D15" s="21" t="s">
        <v>106</v>
      </c>
      <c r="E15" s="93" t="s">
        <v>72</v>
      </c>
      <c r="F15" s="24"/>
      <c r="G15" s="34">
        <v>0</v>
      </c>
      <c r="H15" s="35">
        <v>0</v>
      </c>
      <c r="I15" s="54">
        <f t="shared" si="2"/>
        <v>0</v>
      </c>
      <c r="J15" s="57">
        <f t="shared" si="3"/>
        <v>11.5</v>
      </c>
      <c r="K15" s="34">
        <v>14.5</v>
      </c>
      <c r="L15" s="35">
        <v>6</v>
      </c>
      <c r="M15" s="54">
        <f t="shared" si="4"/>
        <v>130</v>
      </c>
      <c r="N15" s="57">
        <f t="shared" si="5"/>
        <v>1.5</v>
      </c>
      <c r="O15" s="51">
        <f t="shared" si="6"/>
        <v>13</v>
      </c>
      <c r="P15" s="48">
        <f t="shared" si="0"/>
        <v>14.5</v>
      </c>
      <c r="Q15" s="36">
        <f t="shared" si="1"/>
        <v>6</v>
      </c>
      <c r="R15" s="39">
        <f t="shared" si="7"/>
        <v>777</v>
      </c>
      <c r="S15" s="45">
        <f t="shared" si="8"/>
        <v>7</v>
      </c>
      <c r="T15" s="42">
        <v>10</v>
      </c>
    </row>
    <row r="16" spans="2:20" ht="12.75">
      <c r="B16" s="94"/>
      <c r="C16" s="94"/>
      <c r="D16" s="94"/>
      <c r="E16" s="94"/>
      <c r="F16" s="94"/>
      <c r="G16" s="94"/>
      <c r="H16" s="94"/>
      <c r="I16" s="94"/>
      <c r="J16" s="94">
        <f>SUM(J4:J15)</f>
        <v>78</v>
      </c>
      <c r="K16" s="94"/>
      <c r="L16" s="94"/>
      <c r="M16" s="94"/>
      <c r="N16" s="94">
        <f>SUM(N4:N15)</f>
        <v>78</v>
      </c>
      <c r="O16" s="94">
        <f>SUM(O4:O15)</f>
        <v>156</v>
      </c>
      <c r="P16" s="94"/>
      <c r="Q16" s="94"/>
      <c r="R16" s="94"/>
      <c r="S16" s="94"/>
      <c r="T16" s="94">
        <f>SUM(T4:T15)</f>
        <v>180</v>
      </c>
    </row>
    <row r="17" ht="12.75">
      <c r="C17" t="s">
        <v>145</v>
      </c>
    </row>
    <row r="19" ht="12.75">
      <c r="C19" t="s">
        <v>146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B1">
      <selection activeCell="T6" sqref="T6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7109375" style="0" customWidth="1"/>
    <col min="6" max="6" width="8.421875" style="0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.75" thickBot="1">
      <c r="B2" s="124" t="s">
        <v>56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39" thickBot="1">
      <c r="B3" s="125" t="s">
        <v>0</v>
      </c>
      <c r="C3" s="125"/>
      <c r="D3" s="8" t="s">
        <v>1</v>
      </c>
      <c r="E3" s="8" t="s">
        <v>2</v>
      </c>
      <c r="F3" s="9" t="s">
        <v>3</v>
      </c>
      <c r="G3" s="10" t="s">
        <v>40</v>
      </c>
      <c r="H3" s="11" t="s">
        <v>41</v>
      </c>
      <c r="I3" s="12"/>
      <c r="J3" s="13" t="s">
        <v>4</v>
      </c>
      <c r="K3" s="10" t="s">
        <v>42</v>
      </c>
      <c r="L3" s="11" t="s">
        <v>43</v>
      </c>
      <c r="M3" s="12"/>
      <c r="N3" s="12" t="s">
        <v>5</v>
      </c>
      <c r="O3" s="25" t="s">
        <v>6</v>
      </c>
      <c r="P3" s="26" t="s">
        <v>44</v>
      </c>
      <c r="Q3" s="27" t="s">
        <v>45</v>
      </c>
      <c r="R3" s="14"/>
      <c r="S3" s="15" t="s">
        <v>7</v>
      </c>
      <c r="T3" s="13" t="s">
        <v>8</v>
      </c>
    </row>
    <row r="4" spans="2:20" ht="18.75">
      <c r="B4" s="16">
        <v>10</v>
      </c>
      <c r="C4" s="17">
        <v>4</v>
      </c>
      <c r="D4" s="17" t="s">
        <v>88</v>
      </c>
      <c r="E4" s="93" t="s">
        <v>61</v>
      </c>
      <c r="F4" s="22"/>
      <c r="G4" s="30">
        <v>9.5</v>
      </c>
      <c r="H4" s="31">
        <v>4</v>
      </c>
      <c r="I4" s="52">
        <f>COUNTIF(G$4:G$15,"&lt;"&amp;G4)*ROWS(G$4:G$15)+COUNTIF(H$4:H$15,"&lt;"&amp;H4)</f>
        <v>93</v>
      </c>
      <c r="J4" s="55">
        <f>IF(COUNTIF(I$4:I$15,I4)&gt;1,RANK(I4,I$4:I$15,0)+(COUNT(I$4:I$15)+1-RANK(I4,I$4:I$15,0)-RANK(I4,I$4:I$15,1))/2,RANK(I4,I$4:I$15,0)+(COUNT(I$4:I$15)+1-RANK(I4,I$4:I$15,0)-RANK(I4,I$4:I$15,1)))</f>
        <v>4</v>
      </c>
      <c r="K4" s="30">
        <v>4.5</v>
      </c>
      <c r="L4" s="31">
        <v>1</v>
      </c>
      <c r="M4" s="52">
        <f>COUNTIF(K$4:K$15,"&lt;"&amp;K4)*ROWS(K$4:K$15)+COUNTIF(L$4:L$15,"&lt;"&amp;L4)</f>
        <v>36</v>
      </c>
      <c r="N4" s="55">
        <f>IF(COUNTIF(M$4:M$15,M4)&gt;1,RANK(M4,M$4:M$15,0)+(COUNT(M$4:M$15)+1-RANK(M4,M$4:M$15,0)-RANK(M4,M$4:M$15,1))/2,RANK(M4,M$4:M$15,0)+(COUNT(M$4:M$15)+1-RANK(M4,M$4:M$15,0)-RANK(M4,M$4:M$15,1)))</f>
        <v>8.5</v>
      </c>
      <c r="O4" s="49">
        <f>SUM(J4,N4)</f>
        <v>12.5</v>
      </c>
      <c r="P4" s="46">
        <f aca="true" t="shared" si="0" ref="P4:P15">SUM(K4,G4)</f>
        <v>14</v>
      </c>
      <c r="Q4" s="32">
        <f aca="true" t="shared" si="1" ref="Q4:Q15">SUM(L4,H4)</f>
        <v>5</v>
      </c>
      <c r="R4" s="37">
        <f>(COUNTIF(O$4:O$15,"&gt;"&amp;O4)*ROWS(O$4:O$14)+COUNTIF(P$4:P$15,"&lt;"&amp;P4))*ROWS(O$4:O$15)+COUNTIF(Q$4:Q$15,"&lt;"&amp;Q4)</f>
        <v>1015</v>
      </c>
      <c r="S4" s="43">
        <f>IF(COUNTIF(R$4:R$15,R4)&gt;1,RANK(R4,R$4:R$15,0)+(COUNT(R$4:R$15)+1-RANK(R4,R$4:R$15,0)-RANK(R4,R$4:R$15,1))/2,RANK(R4,R$4:R$15,0)+(COUNT(R$4:R$15)+1-RANK(R4,R$4:R$15,0)-RANK(R4,R$4:R$15,1)))</f>
        <v>5</v>
      </c>
      <c r="T4" s="40">
        <v>20</v>
      </c>
    </row>
    <row r="5" spans="2:20" ht="18.75">
      <c r="B5" s="19">
        <v>4</v>
      </c>
      <c r="C5" s="1">
        <v>10</v>
      </c>
      <c r="D5" s="1" t="s">
        <v>136</v>
      </c>
      <c r="E5" s="93" t="s">
        <v>62</v>
      </c>
      <c r="F5" s="23"/>
      <c r="G5" s="33">
        <v>1</v>
      </c>
      <c r="H5" s="28">
        <v>1</v>
      </c>
      <c r="I5" s="53">
        <f aca="true" t="shared" si="2" ref="I5:I15">COUNTIF(G$4:G$15,"&lt;"&amp;G5)*ROWS(G$4:G$15)+COUNTIF(H$4:H$15,"&lt;"&amp;H5)</f>
        <v>0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11.5</v>
      </c>
      <c r="K5" s="33">
        <v>9</v>
      </c>
      <c r="L5" s="28">
        <v>3</v>
      </c>
      <c r="M5" s="53">
        <f aca="true" t="shared" si="4" ref="M5:M15">COUNTIF(K$4:K$15,"&lt;"&amp;K5)*ROWS(K$4:K$15)+COUNTIF(L$4:L$15,"&lt;"&amp;L5)</f>
        <v>104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4</v>
      </c>
      <c r="O5" s="50">
        <f aca="true" t="shared" si="6" ref="O5:O15">SUM(J5,N5)</f>
        <v>15.5</v>
      </c>
      <c r="P5" s="47">
        <f t="shared" si="0"/>
        <v>10</v>
      </c>
      <c r="Q5" s="29">
        <f t="shared" si="1"/>
        <v>4</v>
      </c>
      <c r="R5" s="38">
        <f aca="true" t="shared" si="7" ref="R5:R15">(COUNTIF(O$4:O$15,"&gt;"&amp;O5)*ROWS(O$4:O$14)+COUNTIF(P$4:P$15,"&lt;"&amp;P5))*ROWS(O$4:O$15)+COUNTIF(Q$4:Q$15,"&lt;"&amp;Q5)</f>
        <v>737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7</v>
      </c>
      <c r="T5" s="41">
        <v>10</v>
      </c>
    </row>
    <row r="6" spans="2:20" ht="18.75">
      <c r="B6" s="19">
        <v>7</v>
      </c>
      <c r="C6" s="1">
        <v>1</v>
      </c>
      <c r="D6" s="1" t="s">
        <v>80</v>
      </c>
      <c r="E6" s="93" t="s">
        <v>63</v>
      </c>
      <c r="F6" s="23"/>
      <c r="G6" s="33">
        <v>6.5</v>
      </c>
      <c r="H6" s="28">
        <v>3</v>
      </c>
      <c r="I6" s="53">
        <f t="shared" si="2"/>
        <v>78</v>
      </c>
      <c r="J6" s="56">
        <f t="shared" si="3"/>
        <v>6</v>
      </c>
      <c r="K6" s="33">
        <v>2.5</v>
      </c>
      <c r="L6" s="28">
        <v>1</v>
      </c>
      <c r="M6" s="53">
        <f t="shared" si="4"/>
        <v>12</v>
      </c>
      <c r="N6" s="56">
        <f t="shared" si="5"/>
        <v>11</v>
      </c>
      <c r="O6" s="50">
        <f t="shared" si="6"/>
        <v>17</v>
      </c>
      <c r="P6" s="47">
        <f t="shared" si="0"/>
        <v>9</v>
      </c>
      <c r="Q6" s="29">
        <f t="shared" si="1"/>
        <v>4</v>
      </c>
      <c r="R6" s="38">
        <f t="shared" si="7"/>
        <v>449</v>
      </c>
      <c r="S6" s="44">
        <f t="shared" si="8"/>
        <v>8</v>
      </c>
      <c r="T6" s="41">
        <v>5</v>
      </c>
    </row>
    <row r="7" spans="2:20" ht="18.75">
      <c r="B7" s="19">
        <v>6</v>
      </c>
      <c r="C7" s="1">
        <v>12</v>
      </c>
      <c r="D7" s="1" t="s">
        <v>140</v>
      </c>
      <c r="E7" s="93" t="s">
        <v>64</v>
      </c>
      <c r="F7" s="23"/>
      <c r="G7" s="33">
        <v>2.5</v>
      </c>
      <c r="H7" s="28">
        <v>1</v>
      </c>
      <c r="I7" s="53">
        <f t="shared" si="2"/>
        <v>24</v>
      </c>
      <c r="J7" s="56">
        <f t="shared" si="3"/>
        <v>9</v>
      </c>
      <c r="K7" s="33">
        <v>4.5</v>
      </c>
      <c r="L7" s="28">
        <v>1</v>
      </c>
      <c r="M7" s="53">
        <f t="shared" si="4"/>
        <v>36</v>
      </c>
      <c r="N7" s="56">
        <f t="shared" si="5"/>
        <v>8.5</v>
      </c>
      <c r="O7" s="50">
        <f t="shared" si="6"/>
        <v>17.5</v>
      </c>
      <c r="P7" s="47">
        <f t="shared" si="0"/>
        <v>7</v>
      </c>
      <c r="Q7" s="29">
        <f t="shared" si="1"/>
        <v>2</v>
      </c>
      <c r="R7" s="38">
        <f t="shared" si="7"/>
        <v>288</v>
      </c>
      <c r="S7" s="44">
        <f t="shared" si="8"/>
        <v>10</v>
      </c>
      <c r="T7" s="41">
        <v>0</v>
      </c>
    </row>
    <row r="8" spans="2:20" ht="18.75">
      <c r="B8" s="19">
        <v>12</v>
      </c>
      <c r="C8" s="1">
        <v>6</v>
      </c>
      <c r="D8" s="1" t="s">
        <v>89</v>
      </c>
      <c r="E8" s="93" t="s">
        <v>65</v>
      </c>
      <c r="F8" s="23"/>
      <c r="G8" s="33">
        <v>23.5</v>
      </c>
      <c r="H8" s="28">
        <v>9</v>
      </c>
      <c r="I8" s="53">
        <f t="shared" si="2"/>
        <v>143</v>
      </c>
      <c r="J8" s="56">
        <f t="shared" si="3"/>
        <v>1</v>
      </c>
      <c r="K8" s="33">
        <v>5</v>
      </c>
      <c r="L8" s="28">
        <v>2</v>
      </c>
      <c r="M8" s="53">
        <f t="shared" si="4"/>
        <v>64</v>
      </c>
      <c r="N8" s="56">
        <f t="shared" si="5"/>
        <v>7</v>
      </c>
      <c r="O8" s="50">
        <f t="shared" si="6"/>
        <v>8</v>
      </c>
      <c r="P8" s="47">
        <f t="shared" si="0"/>
        <v>28.5</v>
      </c>
      <c r="Q8" s="29">
        <f t="shared" si="1"/>
        <v>11</v>
      </c>
      <c r="R8" s="38">
        <f t="shared" si="7"/>
        <v>1186</v>
      </c>
      <c r="S8" s="44">
        <f t="shared" si="8"/>
        <v>3</v>
      </c>
      <c r="T8" s="41">
        <v>30</v>
      </c>
    </row>
    <row r="9" spans="2:20" ht="18.75">
      <c r="B9" s="19">
        <v>9</v>
      </c>
      <c r="C9" s="1">
        <v>3</v>
      </c>
      <c r="D9" s="2" t="s">
        <v>101</v>
      </c>
      <c r="E9" s="93" t="s">
        <v>66</v>
      </c>
      <c r="F9" s="23"/>
      <c r="G9" s="33">
        <v>12.5</v>
      </c>
      <c r="H9" s="28">
        <v>3</v>
      </c>
      <c r="I9" s="53">
        <f t="shared" si="2"/>
        <v>114</v>
      </c>
      <c r="J9" s="56">
        <f t="shared" si="3"/>
        <v>3</v>
      </c>
      <c r="K9" s="33">
        <v>12</v>
      </c>
      <c r="L9" s="28">
        <v>5</v>
      </c>
      <c r="M9" s="53">
        <f t="shared" si="4"/>
        <v>130</v>
      </c>
      <c r="N9" s="56">
        <f t="shared" si="5"/>
        <v>2</v>
      </c>
      <c r="O9" s="50">
        <f t="shared" si="6"/>
        <v>5</v>
      </c>
      <c r="P9" s="47">
        <f t="shared" si="0"/>
        <v>24.5</v>
      </c>
      <c r="Q9" s="29">
        <f t="shared" si="1"/>
        <v>8</v>
      </c>
      <c r="R9" s="38">
        <f t="shared" si="7"/>
        <v>1437</v>
      </c>
      <c r="S9" s="44">
        <f t="shared" si="8"/>
        <v>2</v>
      </c>
      <c r="T9" s="41">
        <v>35</v>
      </c>
    </row>
    <row r="10" spans="2:20" ht="18.75">
      <c r="B10" s="19">
        <v>2</v>
      </c>
      <c r="C10" s="1">
        <v>8</v>
      </c>
      <c r="D10" s="1" t="s">
        <v>102</v>
      </c>
      <c r="E10" s="93" t="s">
        <v>67</v>
      </c>
      <c r="F10" s="23"/>
      <c r="G10" s="33">
        <v>1</v>
      </c>
      <c r="H10" s="28">
        <v>1</v>
      </c>
      <c r="I10" s="53">
        <f t="shared" si="2"/>
        <v>0</v>
      </c>
      <c r="J10" s="56">
        <f t="shared" si="3"/>
        <v>11.5</v>
      </c>
      <c r="K10" s="33">
        <v>7</v>
      </c>
      <c r="L10" s="28">
        <v>2</v>
      </c>
      <c r="M10" s="53">
        <f t="shared" si="4"/>
        <v>76</v>
      </c>
      <c r="N10" s="56">
        <f t="shared" si="5"/>
        <v>5.5</v>
      </c>
      <c r="O10" s="50">
        <f t="shared" si="6"/>
        <v>17</v>
      </c>
      <c r="P10" s="47">
        <f t="shared" si="0"/>
        <v>8</v>
      </c>
      <c r="Q10" s="29">
        <f t="shared" si="1"/>
        <v>3</v>
      </c>
      <c r="R10" s="38">
        <f t="shared" si="7"/>
        <v>434</v>
      </c>
      <c r="S10" s="44">
        <f t="shared" si="8"/>
        <v>9</v>
      </c>
      <c r="T10" s="41">
        <v>0</v>
      </c>
    </row>
    <row r="11" spans="2:20" ht="18.75">
      <c r="B11" s="19">
        <v>11</v>
      </c>
      <c r="C11" s="1">
        <v>5</v>
      </c>
      <c r="D11" s="1" t="s">
        <v>119</v>
      </c>
      <c r="E11" s="93" t="s">
        <v>68</v>
      </c>
      <c r="F11" s="23"/>
      <c r="G11" s="33">
        <v>19</v>
      </c>
      <c r="H11" s="28">
        <v>6</v>
      </c>
      <c r="I11" s="53">
        <f t="shared" si="2"/>
        <v>130</v>
      </c>
      <c r="J11" s="56">
        <f t="shared" si="3"/>
        <v>2</v>
      </c>
      <c r="K11" s="33">
        <v>20.5</v>
      </c>
      <c r="L11" s="28">
        <v>5</v>
      </c>
      <c r="M11" s="53">
        <f t="shared" si="4"/>
        <v>142</v>
      </c>
      <c r="N11" s="56">
        <f t="shared" si="5"/>
        <v>1</v>
      </c>
      <c r="O11" s="50">
        <f t="shared" si="6"/>
        <v>3</v>
      </c>
      <c r="P11" s="47">
        <f t="shared" si="0"/>
        <v>39.5</v>
      </c>
      <c r="Q11" s="29">
        <f t="shared" si="1"/>
        <v>11</v>
      </c>
      <c r="R11" s="38">
        <f t="shared" si="7"/>
        <v>1594</v>
      </c>
      <c r="S11" s="44">
        <f t="shared" si="8"/>
        <v>1</v>
      </c>
      <c r="T11" s="41">
        <v>40</v>
      </c>
    </row>
    <row r="12" spans="2:20" ht="18.75">
      <c r="B12" s="19">
        <v>3</v>
      </c>
      <c r="C12" s="1">
        <v>9</v>
      </c>
      <c r="D12" s="1" t="s">
        <v>132</v>
      </c>
      <c r="E12" s="93" t="s">
        <v>69</v>
      </c>
      <c r="F12" s="23"/>
      <c r="G12" s="33">
        <v>9.5</v>
      </c>
      <c r="H12" s="28">
        <v>3</v>
      </c>
      <c r="I12" s="53">
        <f t="shared" si="2"/>
        <v>90</v>
      </c>
      <c r="J12" s="56">
        <f t="shared" si="3"/>
        <v>5</v>
      </c>
      <c r="K12" s="33">
        <v>10</v>
      </c>
      <c r="L12" s="28">
        <v>3</v>
      </c>
      <c r="M12" s="53">
        <f t="shared" si="4"/>
        <v>116</v>
      </c>
      <c r="N12" s="56">
        <f t="shared" si="5"/>
        <v>3</v>
      </c>
      <c r="O12" s="50">
        <f t="shared" si="6"/>
        <v>8</v>
      </c>
      <c r="P12" s="47">
        <f t="shared" si="0"/>
        <v>19.5</v>
      </c>
      <c r="Q12" s="29">
        <f t="shared" si="1"/>
        <v>6</v>
      </c>
      <c r="R12" s="38">
        <f t="shared" si="7"/>
        <v>1160</v>
      </c>
      <c r="S12" s="44">
        <f t="shared" si="8"/>
        <v>4</v>
      </c>
      <c r="T12" s="41">
        <v>25</v>
      </c>
    </row>
    <row r="13" spans="2:20" ht="18.75">
      <c r="B13" s="19">
        <v>8</v>
      </c>
      <c r="C13" s="1">
        <v>2</v>
      </c>
      <c r="D13" s="1" t="s">
        <v>105</v>
      </c>
      <c r="E13" s="93" t="s">
        <v>70</v>
      </c>
      <c r="F13" s="23"/>
      <c r="G13" s="33">
        <v>2.5</v>
      </c>
      <c r="H13" s="28">
        <v>1</v>
      </c>
      <c r="I13" s="53">
        <f t="shared" si="2"/>
        <v>24</v>
      </c>
      <c r="J13" s="56">
        <f t="shared" si="3"/>
        <v>9</v>
      </c>
      <c r="K13" s="33">
        <v>7</v>
      </c>
      <c r="L13" s="28">
        <v>2</v>
      </c>
      <c r="M13" s="53">
        <f t="shared" si="4"/>
        <v>76</v>
      </c>
      <c r="N13" s="56">
        <f t="shared" si="5"/>
        <v>5.5</v>
      </c>
      <c r="O13" s="50">
        <f t="shared" si="6"/>
        <v>14.5</v>
      </c>
      <c r="P13" s="47">
        <f t="shared" si="0"/>
        <v>9.5</v>
      </c>
      <c r="Q13" s="29">
        <f t="shared" si="1"/>
        <v>3</v>
      </c>
      <c r="R13" s="38">
        <f t="shared" si="7"/>
        <v>854</v>
      </c>
      <c r="S13" s="44">
        <f t="shared" si="8"/>
        <v>6</v>
      </c>
      <c r="T13" s="41">
        <v>15</v>
      </c>
    </row>
    <row r="14" spans="2:20" ht="18.75">
      <c r="B14" s="19">
        <v>5</v>
      </c>
      <c r="C14" s="1">
        <v>11</v>
      </c>
      <c r="D14" s="3" t="s">
        <v>112</v>
      </c>
      <c r="E14" s="93" t="s">
        <v>71</v>
      </c>
      <c r="F14" s="23"/>
      <c r="G14" s="33">
        <v>4</v>
      </c>
      <c r="H14" s="28">
        <v>1</v>
      </c>
      <c r="I14" s="53">
        <f t="shared" si="2"/>
        <v>60</v>
      </c>
      <c r="J14" s="56">
        <f t="shared" si="3"/>
        <v>7</v>
      </c>
      <c r="K14" s="33">
        <v>0.1</v>
      </c>
      <c r="L14" s="28">
        <v>1</v>
      </c>
      <c r="M14" s="53">
        <f t="shared" si="4"/>
        <v>0</v>
      </c>
      <c r="N14" s="56">
        <f t="shared" si="5"/>
        <v>12</v>
      </c>
      <c r="O14" s="50">
        <f t="shared" si="6"/>
        <v>19</v>
      </c>
      <c r="P14" s="47">
        <f t="shared" si="0"/>
        <v>4.1</v>
      </c>
      <c r="Q14" s="29">
        <f t="shared" si="1"/>
        <v>2</v>
      </c>
      <c r="R14" s="38">
        <f t="shared" si="7"/>
        <v>0</v>
      </c>
      <c r="S14" s="44">
        <f t="shared" si="8"/>
        <v>12</v>
      </c>
      <c r="T14" s="41">
        <v>0</v>
      </c>
    </row>
    <row r="15" spans="2:20" ht="19.5" thickBot="1">
      <c r="B15" s="20">
        <v>1</v>
      </c>
      <c r="C15" s="21">
        <v>7</v>
      </c>
      <c r="D15" s="21" t="s">
        <v>107</v>
      </c>
      <c r="E15" s="93" t="s">
        <v>72</v>
      </c>
      <c r="F15" s="24"/>
      <c r="G15" s="34">
        <v>2.5</v>
      </c>
      <c r="H15" s="35">
        <v>1</v>
      </c>
      <c r="I15" s="54">
        <f t="shared" si="2"/>
        <v>24</v>
      </c>
      <c r="J15" s="57">
        <f t="shared" si="3"/>
        <v>9</v>
      </c>
      <c r="K15" s="34">
        <v>4</v>
      </c>
      <c r="L15" s="35">
        <v>2</v>
      </c>
      <c r="M15" s="54">
        <f t="shared" si="4"/>
        <v>28</v>
      </c>
      <c r="N15" s="57">
        <f t="shared" si="5"/>
        <v>10</v>
      </c>
      <c r="O15" s="51">
        <f t="shared" si="6"/>
        <v>19</v>
      </c>
      <c r="P15" s="48">
        <f t="shared" si="0"/>
        <v>6.5</v>
      </c>
      <c r="Q15" s="36">
        <f t="shared" si="1"/>
        <v>3</v>
      </c>
      <c r="R15" s="39">
        <f t="shared" si="7"/>
        <v>14</v>
      </c>
      <c r="S15" s="45">
        <f t="shared" si="8"/>
        <v>11</v>
      </c>
      <c r="T15" s="42">
        <v>0</v>
      </c>
    </row>
    <row r="16" spans="2:20" ht="12.75">
      <c r="B16" s="94"/>
      <c r="C16" s="94"/>
      <c r="D16" s="94"/>
      <c r="E16" s="94"/>
      <c r="F16" s="94"/>
      <c r="G16" s="94"/>
      <c r="H16" s="94"/>
      <c r="I16" s="94"/>
      <c r="J16" s="94">
        <f>SUM(J4:J15)</f>
        <v>78</v>
      </c>
      <c r="K16" s="94"/>
      <c r="L16" s="94"/>
      <c r="M16" s="94"/>
      <c r="N16" s="94">
        <f>SUM(N4:N15)</f>
        <v>78</v>
      </c>
      <c r="O16" s="94">
        <f>SUM(O4:O15)</f>
        <v>156</v>
      </c>
      <c r="P16" s="94"/>
      <c r="Q16" s="94"/>
      <c r="R16" s="94"/>
      <c r="S16" s="94"/>
      <c r="T16" s="94">
        <f>SUM(T4:T15)</f>
        <v>180</v>
      </c>
    </row>
    <row r="17" ht="12.75">
      <c r="C17" t="s">
        <v>145</v>
      </c>
    </row>
    <row r="19" ht="12.75">
      <c r="C19" t="s">
        <v>147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B1">
      <selection activeCell="T12" sqref="T12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21.57421875" style="0" customWidth="1"/>
    <col min="5" max="5" width="14.00390625" style="0" customWidth="1"/>
    <col min="6" max="6" width="7.28125" style="0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24" t="s">
        <v>57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39" thickBot="1">
      <c r="B3" s="125" t="s">
        <v>0</v>
      </c>
      <c r="C3" s="125"/>
      <c r="D3" s="8" t="s">
        <v>1</v>
      </c>
      <c r="E3" s="8" t="s">
        <v>2</v>
      </c>
      <c r="F3" s="9" t="s">
        <v>3</v>
      </c>
      <c r="G3" s="10" t="s">
        <v>40</v>
      </c>
      <c r="H3" s="11" t="s">
        <v>41</v>
      </c>
      <c r="I3" s="12"/>
      <c r="J3" s="13" t="s">
        <v>4</v>
      </c>
      <c r="K3" s="10" t="s">
        <v>42</v>
      </c>
      <c r="L3" s="11" t="s">
        <v>43</v>
      </c>
      <c r="M3" s="12"/>
      <c r="N3" s="12" t="s">
        <v>5</v>
      </c>
      <c r="O3" s="25" t="s">
        <v>6</v>
      </c>
      <c r="P3" s="26" t="s">
        <v>44</v>
      </c>
      <c r="Q3" s="27" t="s">
        <v>45</v>
      </c>
      <c r="R3" s="14"/>
      <c r="S3" s="15" t="s">
        <v>7</v>
      </c>
      <c r="T3" s="13" t="s">
        <v>8</v>
      </c>
    </row>
    <row r="4" spans="2:20" ht="18.75">
      <c r="B4" s="16">
        <v>6</v>
      </c>
      <c r="C4" s="17">
        <v>12</v>
      </c>
      <c r="D4" s="17" t="s">
        <v>124</v>
      </c>
      <c r="E4" s="93" t="s">
        <v>61</v>
      </c>
      <c r="F4" s="22"/>
      <c r="G4" s="30">
        <v>12</v>
      </c>
      <c r="H4" s="31">
        <v>4</v>
      </c>
      <c r="I4" s="52">
        <f>COUNTIF(G$4:G$15,"&lt;"&amp;G4)*ROWS(G$4:G$15)+COUNTIF(H$4:H$15,"&lt;"&amp;H4)</f>
        <v>104</v>
      </c>
      <c r="J4" s="55">
        <f>IF(COUNTIF(I$4:I$15,I4)&gt;1,RANK(I4,I$4:I$15,0)+(COUNT(I$4:I$15)+1-RANK(I4,I$4:I$15,0)-RANK(I4,I$4:I$15,1))/2,RANK(I4,I$4:I$15,0)+(COUNT(I$4:I$15)+1-RANK(I4,I$4:I$15,0)-RANK(I4,I$4:I$15,1)))</f>
        <v>3.5</v>
      </c>
      <c r="K4" s="30">
        <v>2.5</v>
      </c>
      <c r="L4" s="31">
        <v>1</v>
      </c>
      <c r="M4" s="52">
        <f>COUNTIF(K$4:K$15,"&lt;"&amp;K4)*ROWS(K$4:K$15)+COUNTIF(L$4:L$15,"&lt;"&amp;L4)</f>
        <v>12</v>
      </c>
      <c r="N4" s="55">
        <f>IF(COUNTIF(M$4:M$15,M4)&gt;1,RANK(M4,M$4:M$15,0)+(COUNT(M$4:M$15)+1-RANK(M4,M$4:M$15,0)-RANK(M4,M$4:M$15,1))/2,RANK(M4,M$4:M$15,0)+(COUNT(M$4:M$15)+1-RANK(M4,M$4:M$15,0)-RANK(M4,M$4:M$15,1)))</f>
        <v>10.5</v>
      </c>
      <c r="O4" s="49">
        <f>SUM(J4,N4)</f>
        <v>14</v>
      </c>
      <c r="P4" s="46">
        <f aca="true" t="shared" si="0" ref="P4:P15">SUM(K4,G4)</f>
        <v>14.5</v>
      </c>
      <c r="Q4" s="32">
        <f aca="true" t="shared" si="1" ref="Q4:Q15">SUM(L4,H4)</f>
        <v>5</v>
      </c>
      <c r="R4" s="37">
        <f>(COUNTIF(O$4:O$15,"&gt;"&amp;O4)*ROWS(O$4:O$14)+COUNTIF(P$4:P$15,"&lt;"&amp;P4))*ROWS(O$4:O$15)+COUNTIF(Q$4:Q$15,"&lt;"&amp;Q4)</f>
        <v>725</v>
      </c>
      <c r="S4" s="43">
        <f>IF(COUNTIF(R$4:R$15,R4)&gt;1,RANK(R4,R$4:R$15,0)+(COUNT(R$4:R$15)+1-RANK(R4,R$4:R$15,0)-RANK(R4,R$4:R$15,1))/2,RANK(R4,R$4:R$15,0)+(COUNT(R$4:R$15)+1-RANK(R4,R$4:R$15,0)-RANK(R4,R$4:R$15,1)))</f>
        <v>7</v>
      </c>
      <c r="T4" s="40">
        <v>10</v>
      </c>
    </row>
    <row r="5" spans="2:20" ht="18.75">
      <c r="B5" s="19">
        <v>8</v>
      </c>
      <c r="C5" s="1">
        <v>2</v>
      </c>
      <c r="D5" s="1" t="s">
        <v>137</v>
      </c>
      <c r="E5" s="93" t="s">
        <v>62</v>
      </c>
      <c r="F5" s="23"/>
      <c r="G5" s="33">
        <v>13.5</v>
      </c>
      <c r="H5" s="28">
        <v>4</v>
      </c>
      <c r="I5" s="53">
        <f aca="true" t="shared" si="2" ref="I5:I15">COUNTIF(G$4:G$15,"&lt;"&amp;G5)*ROWS(G$4:G$15)+COUNTIF(H$4:H$15,"&lt;"&amp;H5)</f>
        <v>128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2</v>
      </c>
      <c r="K5" s="33">
        <v>4.5</v>
      </c>
      <c r="L5" s="28">
        <v>1</v>
      </c>
      <c r="M5" s="53">
        <f aca="true" t="shared" si="4" ref="M5:M15">COUNTIF(K$4:K$15,"&lt;"&amp;K5)*ROWS(K$4:K$15)+COUNTIF(L$4:L$15,"&lt;"&amp;L5)</f>
        <v>48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8</v>
      </c>
      <c r="O5" s="50">
        <f aca="true" t="shared" si="6" ref="O5:O15">SUM(J5,N5)</f>
        <v>10</v>
      </c>
      <c r="P5" s="47">
        <f t="shared" si="0"/>
        <v>18</v>
      </c>
      <c r="Q5" s="29">
        <f t="shared" si="1"/>
        <v>5</v>
      </c>
      <c r="R5" s="38">
        <f aca="true" t="shared" si="7" ref="R5:R15">(COUNTIF(O$4:O$15,"&gt;"&amp;O5)*ROWS(O$4:O$14)+COUNTIF(P$4:P$15,"&lt;"&amp;P5))*ROWS(O$4:O$15)+COUNTIF(Q$4:Q$15,"&lt;"&amp;Q5)</f>
        <v>1145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4</v>
      </c>
      <c r="T5" s="41">
        <v>25</v>
      </c>
    </row>
    <row r="6" spans="2:20" ht="18.75">
      <c r="B6" s="19">
        <v>4</v>
      </c>
      <c r="C6" s="1">
        <v>10</v>
      </c>
      <c r="D6" s="1" t="s">
        <v>138</v>
      </c>
      <c r="E6" s="93" t="s">
        <v>63</v>
      </c>
      <c r="F6" s="23"/>
      <c r="G6" s="33">
        <v>6.5</v>
      </c>
      <c r="H6" s="28">
        <v>2</v>
      </c>
      <c r="I6" s="53">
        <f t="shared" si="2"/>
        <v>52</v>
      </c>
      <c r="J6" s="56">
        <f t="shared" si="3"/>
        <v>7.5</v>
      </c>
      <c r="K6" s="33">
        <v>2.5</v>
      </c>
      <c r="L6" s="28">
        <v>1</v>
      </c>
      <c r="M6" s="53">
        <f t="shared" si="4"/>
        <v>12</v>
      </c>
      <c r="N6" s="56">
        <f t="shared" si="5"/>
        <v>10.5</v>
      </c>
      <c r="O6" s="50">
        <f t="shared" si="6"/>
        <v>18</v>
      </c>
      <c r="P6" s="47">
        <f t="shared" si="0"/>
        <v>9</v>
      </c>
      <c r="Q6" s="29">
        <f t="shared" si="1"/>
        <v>3</v>
      </c>
      <c r="R6" s="38">
        <f t="shared" si="7"/>
        <v>38</v>
      </c>
      <c r="S6" s="44">
        <f t="shared" si="8"/>
        <v>9</v>
      </c>
      <c r="T6" s="41">
        <v>0</v>
      </c>
    </row>
    <row r="7" spans="2:20" ht="18.75">
      <c r="B7" s="19">
        <v>5</v>
      </c>
      <c r="C7" s="1">
        <v>11</v>
      </c>
      <c r="D7" s="1" t="s">
        <v>84</v>
      </c>
      <c r="E7" s="93" t="s">
        <v>64</v>
      </c>
      <c r="F7" s="23"/>
      <c r="G7" s="33">
        <v>4</v>
      </c>
      <c r="H7" s="28">
        <v>1</v>
      </c>
      <c r="I7" s="53">
        <f t="shared" si="2"/>
        <v>39</v>
      </c>
      <c r="J7" s="56">
        <f t="shared" si="3"/>
        <v>9</v>
      </c>
      <c r="K7" s="33">
        <v>3</v>
      </c>
      <c r="L7" s="28">
        <v>1</v>
      </c>
      <c r="M7" s="53">
        <f t="shared" si="4"/>
        <v>36</v>
      </c>
      <c r="N7" s="56">
        <f t="shared" si="5"/>
        <v>9</v>
      </c>
      <c r="O7" s="50">
        <f t="shared" si="6"/>
        <v>18</v>
      </c>
      <c r="P7" s="47">
        <f t="shared" si="0"/>
        <v>7</v>
      </c>
      <c r="Q7" s="29">
        <f t="shared" si="1"/>
        <v>2</v>
      </c>
      <c r="R7" s="38">
        <f t="shared" si="7"/>
        <v>12</v>
      </c>
      <c r="S7" s="44">
        <f t="shared" si="8"/>
        <v>11</v>
      </c>
      <c r="T7" s="41">
        <v>0</v>
      </c>
    </row>
    <row r="8" spans="2:20" ht="18.75">
      <c r="B8" s="19">
        <v>10</v>
      </c>
      <c r="C8" s="1">
        <v>4</v>
      </c>
      <c r="D8" s="1" t="s">
        <v>123</v>
      </c>
      <c r="E8" s="93" t="s">
        <v>65</v>
      </c>
      <c r="F8" s="23"/>
      <c r="G8" s="33">
        <v>0</v>
      </c>
      <c r="H8" s="28">
        <v>0</v>
      </c>
      <c r="I8" s="53">
        <f t="shared" si="2"/>
        <v>0</v>
      </c>
      <c r="J8" s="56">
        <f t="shared" si="3"/>
        <v>11</v>
      </c>
      <c r="K8" s="33">
        <v>18.5</v>
      </c>
      <c r="L8" s="28">
        <v>5</v>
      </c>
      <c r="M8" s="53">
        <f t="shared" si="4"/>
        <v>130</v>
      </c>
      <c r="N8" s="56">
        <f t="shared" si="5"/>
        <v>1</v>
      </c>
      <c r="O8" s="50">
        <f t="shared" si="6"/>
        <v>12</v>
      </c>
      <c r="P8" s="47">
        <f t="shared" si="0"/>
        <v>18.5</v>
      </c>
      <c r="Q8" s="29">
        <f t="shared" si="1"/>
        <v>5</v>
      </c>
      <c r="R8" s="38">
        <f t="shared" si="7"/>
        <v>893</v>
      </c>
      <c r="S8" s="44">
        <f t="shared" si="8"/>
        <v>6</v>
      </c>
      <c r="T8" s="41">
        <v>15</v>
      </c>
    </row>
    <row r="9" spans="2:20" ht="18.75">
      <c r="B9" s="19">
        <v>2</v>
      </c>
      <c r="C9" s="1">
        <v>8</v>
      </c>
      <c r="D9" s="2" t="s">
        <v>93</v>
      </c>
      <c r="E9" s="93" t="s">
        <v>66</v>
      </c>
      <c r="F9" s="23"/>
      <c r="G9" s="33">
        <v>6.5</v>
      </c>
      <c r="H9" s="28">
        <v>2</v>
      </c>
      <c r="I9" s="53">
        <f t="shared" si="2"/>
        <v>52</v>
      </c>
      <c r="J9" s="56">
        <f t="shared" si="3"/>
        <v>7.5</v>
      </c>
      <c r="K9" s="33">
        <v>18.5</v>
      </c>
      <c r="L9" s="28">
        <v>4</v>
      </c>
      <c r="M9" s="53">
        <f t="shared" si="4"/>
        <v>128</v>
      </c>
      <c r="N9" s="56">
        <f t="shared" si="5"/>
        <v>2</v>
      </c>
      <c r="O9" s="50">
        <f t="shared" si="6"/>
        <v>9.5</v>
      </c>
      <c r="P9" s="47">
        <f t="shared" si="0"/>
        <v>25</v>
      </c>
      <c r="Q9" s="29">
        <f t="shared" si="1"/>
        <v>6</v>
      </c>
      <c r="R9" s="38">
        <f t="shared" si="7"/>
        <v>1304</v>
      </c>
      <c r="S9" s="44">
        <f t="shared" si="8"/>
        <v>3</v>
      </c>
      <c r="T9" s="41">
        <v>30</v>
      </c>
    </row>
    <row r="10" spans="2:20" ht="18.75">
      <c r="B10" s="19">
        <v>3</v>
      </c>
      <c r="C10" s="1">
        <v>9</v>
      </c>
      <c r="D10" s="1" t="s">
        <v>141</v>
      </c>
      <c r="E10" s="93" t="s">
        <v>67</v>
      </c>
      <c r="F10" s="23"/>
      <c r="G10" s="33">
        <v>0</v>
      </c>
      <c r="H10" s="28">
        <v>0</v>
      </c>
      <c r="I10" s="53">
        <f t="shared" si="2"/>
        <v>0</v>
      </c>
      <c r="J10" s="56">
        <f t="shared" si="3"/>
        <v>11</v>
      </c>
      <c r="K10" s="33">
        <v>5.5</v>
      </c>
      <c r="L10" s="28">
        <v>2</v>
      </c>
      <c r="M10" s="53">
        <f t="shared" si="4"/>
        <v>65</v>
      </c>
      <c r="N10" s="56">
        <f t="shared" si="5"/>
        <v>7</v>
      </c>
      <c r="O10" s="50">
        <f t="shared" si="6"/>
        <v>18</v>
      </c>
      <c r="P10" s="47">
        <f t="shared" si="0"/>
        <v>5.5</v>
      </c>
      <c r="Q10" s="29">
        <f t="shared" si="1"/>
        <v>2</v>
      </c>
      <c r="R10" s="38">
        <f t="shared" si="7"/>
        <v>0</v>
      </c>
      <c r="S10" s="44">
        <f t="shared" si="8"/>
        <v>12</v>
      </c>
      <c r="T10" s="41">
        <v>0</v>
      </c>
    </row>
    <row r="11" spans="2:20" ht="18.75">
      <c r="B11" s="19">
        <v>11</v>
      </c>
      <c r="C11" s="1">
        <v>5</v>
      </c>
      <c r="D11" s="1" t="s">
        <v>116</v>
      </c>
      <c r="E11" s="93" t="s">
        <v>68</v>
      </c>
      <c r="F11" s="23"/>
      <c r="G11" s="33">
        <v>12</v>
      </c>
      <c r="H11" s="28">
        <v>4</v>
      </c>
      <c r="I11" s="53">
        <f t="shared" si="2"/>
        <v>104</v>
      </c>
      <c r="J11" s="56">
        <f t="shared" si="3"/>
        <v>3.5</v>
      </c>
      <c r="K11" s="33">
        <v>15.5</v>
      </c>
      <c r="L11" s="28">
        <v>8</v>
      </c>
      <c r="M11" s="53">
        <f t="shared" si="4"/>
        <v>119</v>
      </c>
      <c r="N11" s="56">
        <f t="shared" si="5"/>
        <v>3</v>
      </c>
      <c r="O11" s="50">
        <f t="shared" si="6"/>
        <v>6.5</v>
      </c>
      <c r="P11" s="47">
        <f t="shared" si="0"/>
        <v>27.5</v>
      </c>
      <c r="Q11" s="29">
        <f t="shared" si="1"/>
        <v>12</v>
      </c>
      <c r="R11" s="38">
        <f t="shared" si="7"/>
        <v>1451</v>
      </c>
      <c r="S11" s="44">
        <f t="shared" si="8"/>
        <v>2</v>
      </c>
      <c r="T11" s="41">
        <v>35</v>
      </c>
    </row>
    <row r="12" spans="2:20" ht="21.75" customHeight="1">
      <c r="B12" s="19">
        <v>12</v>
      </c>
      <c r="C12" s="1">
        <v>6</v>
      </c>
      <c r="D12" s="1" t="s">
        <v>143</v>
      </c>
      <c r="E12" s="93" t="s">
        <v>69</v>
      </c>
      <c r="F12" s="23"/>
      <c r="G12" s="33">
        <v>0</v>
      </c>
      <c r="H12" s="28">
        <v>0</v>
      </c>
      <c r="I12" s="53">
        <f t="shared" si="2"/>
        <v>0</v>
      </c>
      <c r="J12" s="56">
        <f t="shared" si="3"/>
        <v>11</v>
      </c>
      <c r="K12" s="33">
        <v>13.5</v>
      </c>
      <c r="L12" s="28">
        <v>4</v>
      </c>
      <c r="M12" s="53">
        <f t="shared" si="4"/>
        <v>104</v>
      </c>
      <c r="N12" s="56">
        <f t="shared" si="5"/>
        <v>4</v>
      </c>
      <c r="O12" s="50">
        <f t="shared" si="6"/>
        <v>15</v>
      </c>
      <c r="P12" s="47">
        <f t="shared" si="0"/>
        <v>13.5</v>
      </c>
      <c r="Q12" s="29">
        <f t="shared" si="1"/>
        <v>4</v>
      </c>
      <c r="R12" s="38">
        <f t="shared" si="7"/>
        <v>579</v>
      </c>
      <c r="S12" s="44">
        <f t="shared" si="8"/>
        <v>8</v>
      </c>
      <c r="T12" s="41">
        <v>5</v>
      </c>
    </row>
    <row r="13" spans="2:20" ht="18.75">
      <c r="B13" s="19">
        <v>9</v>
      </c>
      <c r="C13" s="1">
        <v>3</v>
      </c>
      <c r="D13" s="1" t="s">
        <v>110</v>
      </c>
      <c r="E13" s="93" t="s">
        <v>70</v>
      </c>
      <c r="F13" s="23"/>
      <c r="G13" s="33">
        <v>7.5</v>
      </c>
      <c r="H13" s="28">
        <v>3</v>
      </c>
      <c r="I13" s="53">
        <f t="shared" si="2"/>
        <v>90</v>
      </c>
      <c r="J13" s="56">
        <f t="shared" si="3"/>
        <v>5</v>
      </c>
      <c r="K13" s="33">
        <v>7</v>
      </c>
      <c r="L13" s="28">
        <v>3</v>
      </c>
      <c r="M13" s="53">
        <f t="shared" si="4"/>
        <v>78</v>
      </c>
      <c r="N13" s="56">
        <f t="shared" si="5"/>
        <v>6</v>
      </c>
      <c r="O13" s="50">
        <f t="shared" si="6"/>
        <v>11</v>
      </c>
      <c r="P13" s="47">
        <f t="shared" si="0"/>
        <v>14.5</v>
      </c>
      <c r="Q13" s="29">
        <f t="shared" si="1"/>
        <v>6</v>
      </c>
      <c r="R13" s="38">
        <f t="shared" si="7"/>
        <v>992</v>
      </c>
      <c r="S13" s="44">
        <f t="shared" si="8"/>
        <v>5</v>
      </c>
      <c r="T13" s="41">
        <v>20</v>
      </c>
    </row>
    <row r="14" spans="2:20" ht="18.75">
      <c r="B14" s="19">
        <v>1</v>
      </c>
      <c r="C14" s="1">
        <v>7</v>
      </c>
      <c r="D14" s="3" t="s">
        <v>109</v>
      </c>
      <c r="E14" s="93" t="s">
        <v>71</v>
      </c>
      <c r="F14" s="23"/>
      <c r="G14" s="33">
        <v>26.5</v>
      </c>
      <c r="H14" s="28">
        <v>8</v>
      </c>
      <c r="I14" s="53">
        <f t="shared" si="2"/>
        <v>143</v>
      </c>
      <c r="J14" s="56">
        <f t="shared" si="3"/>
        <v>1</v>
      </c>
      <c r="K14" s="33">
        <v>10.5</v>
      </c>
      <c r="L14" s="28">
        <v>3</v>
      </c>
      <c r="M14" s="53">
        <f t="shared" si="4"/>
        <v>90</v>
      </c>
      <c r="N14" s="56">
        <f t="shared" si="5"/>
        <v>5</v>
      </c>
      <c r="O14" s="50">
        <f t="shared" si="6"/>
        <v>6</v>
      </c>
      <c r="P14" s="47">
        <f t="shared" si="0"/>
        <v>37</v>
      </c>
      <c r="Q14" s="29">
        <f t="shared" si="1"/>
        <v>11</v>
      </c>
      <c r="R14" s="38">
        <f t="shared" si="7"/>
        <v>1594</v>
      </c>
      <c r="S14" s="44">
        <f t="shared" si="8"/>
        <v>1</v>
      </c>
      <c r="T14" s="41">
        <v>40</v>
      </c>
    </row>
    <row r="15" spans="2:20" ht="19.5" thickBot="1">
      <c r="B15" s="20">
        <v>7</v>
      </c>
      <c r="C15" s="21">
        <v>1</v>
      </c>
      <c r="D15" s="21" t="s">
        <v>108</v>
      </c>
      <c r="E15" s="93" t="s">
        <v>72</v>
      </c>
      <c r="F15" s="24"/>
      <c r="G15" s="34">
        <v>6.5</v>
      </c>
      <c r="H15" s="35">
        <v>3</v>
      </c>
      <c r="I15" s="54">
        <f t="shared" si="2"/>
        <v>54</v>
      </c>
      <c r="J15" s="57">
        <f t="shared" si="3"/>
        <v>6</v>
      </c>
      <c r="K15" s="34">
        <v>1</v>
      </c>
      <c r="L15" s="35">
        <v>1</v>
      </c>
      <c r="M15" s="54">
        <f t="shared" si="4"/>
        <v>0</v>
      </c>
      <c r="N15" s="57">
        <f t="shared" si="5"/>
        <v>12</v>
      </c>
      <c r="O15" s="51">
        <f t="shared" si="6"/>
        <v>18</v>
      </c>
      <c r="P15" s="48">
        <f t="shared" si="0"/>
        <v>7.5</v>
      </c>
      <c r="Q15" s="36">
        <f t="shared" si="1"/>
        <v>4</v>
      </c>
      <c r="R15" s="39">
        <f t="shared" si="7"/>
        <v>27</v>
      </c>
      <c r="S15" s="45">
        <f t="shared" si="8"/>
        <v>10</v>
      </c>
      <c r="T15" s="42">
        <v>0</v>
      </c>
    </row>
    <row r="16" spans="2:20" ht="12.75">
      <c r="B16" s="94"/>
      <c r="C16" s="94"/>
      <c r="D16" s="94"/>
      <c r="E16" s="94"/>
      <c r="F16" s="94"/>
      <c r="G16" s="94"/>
      <c r="H16" s="94"/>
      <c r="I16" s="94"/>
      <c r="J16" s="94">
        <f>SUM(J4:J15)</f>
        <v>78</v>
      </c>
      <c r="K16" s="94"/>
      <c r="L16" s="94"/>
      <c r="M16" s="94"/>
      <c r="N16" s="94">
        <f>SUM(N4:N15)</f>
        <v>78</v>
      </c>
      <c r="O16" s="94">
        <f>SUM(O4:O15)</f>
        <v>156</v>
      </c>
      <c r="P16" s="94"/>
      <c r="Q16" s="94"/>
      <c r="R16" s="94"/>
      <c r="S16" s="94"/>
      <c r="T16" s="94">
        <f>SUM(T4:T15)</f>
        <v>180</v>
      </c>
    </row>
    <row r="17" ht="12.75">
      <c r="C17" t="s">
        <v>145</v>
      </c>
    </row>
    <row r="19" ht="12.75">
      <c r="C19" t="s">
        <v>148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9"/>
  <sheetViews>
    <sheetView zoomScalePageLayoutView="0" workbookViewId="0" topLeftCell="B1">
      <selection activeCell="V13" sqref="V13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7.421875" style="0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24" t="s">
        <v>58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20" ht="39" thickBot="1">
      <c r="B3" s="125" t="s">
        <v>0</v>
      </c>
      <c r="C3" s="125"/>
      <c r="D3" s="8" t="s">
        <v>1</v>
      </c>
      <c r="E3" s="8" t="s">
        <v>2</v>
      </c>
      <c r="F3" s="9" t="s">
        <v>3</v>
      </c>
      <c r="G3" s="10" t="s">
        <v>40</v>
      </c>
      <c r="H3" s="11" t="s">
        <v>41</v>
      </c>
      <c r="I3" s="12"/>
      <c r="J3" s="13" t="s">
        <v>4</v>
      </c>
      <c r="K3" s="10" t="s">
        <v>42</v>
      </c>
      <c r="L3" s="11" t="s">
        <v>43</v>
      </c>
      <c r="M3" s="12"/>
      <c r="N3" s="12" t="s">
        <v>5</v>
      </c>
      <c r="O3" s="25" t="s">
        <v>6</v>
      </c>
      <c r="P3" s="26" t="s">
        <v>44</v>
      </c>
      <c r="Q3" s="27" t="s">
        <v>45</v>
      </c>
      <c r="R3" s="14"/>
      <c r="S3" s="15" t="s">
        <v>7</v>
      </c>
      <c r="T3" s="13" t="s">
        <v>8</v>
      </c>
    </row>
    <row r="4" spans="2:20" ht="18.75">
      <c r="B4" s="16">
        <v>12</v>
      </c>
      <c r="C4" s="17">
        <v>6</v>
      </c>
      <c r="D4" s="17" t="s">
        <v>133</v>
      </c>
      <c r="E4" s="93" t="s">
        <v>61</v>
      </c>
      <c r="F4" s="22"/>
      <c r="G4" s="30">
        <v>0</v>
      </c>
      <c r="H4" s="31">
        <v>0</v>
      </c>
      <c r="I4" s="52">
        <f>COUNTIF(G$4:G$15,"&lt;"&amp;G4)*ROWS(G$4:G$15)+COUNTIF(H$4:H$15,"&lt;"&amp;H4)</f>
        <v>0</v>
      </c>
      <c r="J4" s="55">
        <f>IF(COUNTIF(I$4:I$15,I4)&gt;1,RANK(I4,I$4:I$15,0)+(COUNT(I$4:I$15)+1-RANK(I4,I$4:I$15,0)-RANK(I4,I$4:I$15,1))/2,RANK(I4,I$4:I$15,0)+(COUNT(I$4:I$15)+1-RANK(I4,I$4:I$15,0)-RANK(I4,I$4:I$15,1)))</f>
        <v>12</v>
      </c>
      <c r="K4" s="30">
        <v>0</v>
      </c>
      <c r="L4" s="31">
        <v>0</v>
      </c>
      <c r="M4" s="52">
        <f>COUNTIF(K$4:K$15,"&lt;"&amp;K4)*ROWS(K$4:K$15)+COUNTIF(L$4:L$15,"&lt;"&amp;L4)</f>
        <v>0</v>
      </c>
      <c r="N4" s="55">
        <f>IF(COUNTIF(M$4:M$15,M4)&gt;1,RANK(M4,M$4:M$15,0)+(COUNT(M$4:M$15)+1-RANK(M4,M$4:M$15,0)-RANK(M4,M$4:M$15,1))/2,RANK(M4,M$4:M$15,0)+(COUNT(M$4:M$15)+1-RANK(M4,M$4:M$15,0)-RANK(M4,M$4:M$15,1)))</f>
        <v>11.5</v>
      </c>
      <c r="O4" s="49">
        <f>SUM(J4,N4)</f>
        <v>23.5</v>
      </c>
      <c r="P4" s="46">
        <f aca="true" t="shared" si="0" ref="P4:P15">SUM(K4,G4)</f>
        <v>0</v>
      </c>
      <c r="Q4" s="32">
        <f aca="true" t="shared" si="1" ref="Q4:Q15">SUM(L4,H4)</f>
        <v>0</v>
      </c>
      <c r="R4" s="37">
        <f>(COUNTIF(O$4:O$15,"&gt;"&amp;O4)*ROWS(O$4:O$14)+COUNTIF(P$4:P$15,"&lt;"&amp;P4))*ROWS(O$4:O$15)+COUNTIF(Q$4:Q$15,"&lt;"&amp;Q4)</f>
        <v>0</v>
      </c>
      <c r="S4" s="43">
        <f>IF(COUNTIF(R$4:R$15,R4)&gt;1,RANK(R4,R$4:R$15,0)+(COUNT(R$4:R$15)+1-RANK(R4,R$4:R$15,0)-RANK(R4,R$4:R$15,1))/2,RANK(R4,R$4:R$15,0)+(COUNT(R$4:R$15)+1-RANK(R4,R$4:R$15,0)-RANK(R4,R$4:R$15,1)))</f>
        <v>12</v>
      </c>
      <c r="T4" s="40">
        <v>0</v>
      </c>
    </row>
    <row r="5" spans="2:20" ht="18.75">
      <c r="B5" s="19">
        <v>2</v>
      </c>
      <c r="C5" s="1">
        <v>8</v>
      </c>
      <c r="D5" s="1" t="s">
        <v>78</v>
      </c>
      <c r="E5" s="93" t="s">
        <v>62</v>
      </c>
      <c r="F5" s="23"/>
      <c r="G5" s="33">
        <v>2.5</v>
      </c>
      <c r="H5" s="28">
        <v>1</v>
      </c>
      <c r="I5" s="53">
        <f aca="true" t="shared" si="2" ref="I5:I15">COUNTIF(G$4:G$15,"&lt;"&amp;G5)*ROWS(G$4:G$15)+COUNTIF(H$4:H$15,"&lt;"&amp;H5)</f>
        <v>37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9</v>
      </c>
      <c r="K5" s="33">
        <v>3</v>
      </c>
      <c r="L5" s="28">
        <v>1</v>
      </c>
      <c r="M5" s="53">
        <f aca="true" t="shared" si="4" ref="M5:M15">COUNTIF(K$4:K$15,"&lt;"&amp;K5)*ROWS(K$4:K$15)+COUNTIF(L$4:L$15,"&lt;"&amp;L5)</f>
        <v>38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9</v>
      </c>
      <c r="O5" s="50">
        <f aca="true" t="shared" si="6" ref="O5:O15">SUM(J5,N5)</f>
        <v>18</v>
      </c>
      <c r="P5" s="47">
        <f t="shared" si="0"/>
        <v>5.5</v>
      </c>
      <c r="Q5" s="29">
        <f t="shared" si="1"/>
        <v>2</v>
      </c>
      <c r="R5" s="38">
        <f aca="true" t="shared" si="7" ref="R5:R15">(COUNTIF(O$4:O$15,"&gt;"&amp;O5)*ROWS(O$4:O$14)+COUNTIF(P$4:P$15,"&lt;"&amp;P5))*ROWS(O$4:O$15)+COUNTIF(Q$4:Q$15,"&lt;"&amp;Q5)</f>
        <v>290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10</v>
      </c>
      <c r="T5" s="41">
        <v>0</v>
      </c>
    </row>
    <row r="6" spans="2:20" ht="18.75">
      <c r="B6" s="19">
        <v>9</v>
      </c>
      <c r="C6" s="1">
        <v>3</v>
      </c>
      <c r="D6" s="1" t="s">
        <v>82</v>
      </c>
      <c r="E6" s="93" t="s">
        <v>63</v>
      </c>
      <c r="F6" s="23"/>
      <c r="G6" s="33">
        <v>1.5</v>
      </c>
      <c r="H6" s="28">
        <v>1</v>
      </c>
      <c r="I6" s="53">
        <f t="shared" si="2"/>
        <v>25</v>
      </c>
      <c r="J6" s="56">
        <f t="shared" si="3"/>
        <v>10</v>
      </c>
      <c r="K6" s="33">
        <v>0</v>
      </c>
      <c r="L6" s="28">
        <v>0</v>
      </c>
      <c r="M6" s="53">
        <f t="shared" si="4"/>
        <v>0</v>
      </c>
      <c r="N6" s="56">
        <f t="shared" si="5"/>
        <v>11.5</v>
      </c>
      <c r="O6" s="50">
        <f t="shared" si="6"/>
        <v>21.5</v>
      </c>
      <c r="P6" s="47">
        <f t="shared" si="0"/>
        <v>1.5</v>
      </c>
      <c r="Q6" s="29">
        <f t="shared" si="1"/>
        <v>1</v>
      </c>
      <c r="R6" s="38">
        <f t="shared" si="7"/>
        <v>145</v>
      </c>
      <c r="S6" s="44">
        <f t="shared" si="8"/>
        <v>11</v>
      </c>
      <c r="T6" s="41">
        <v>0</v>
      </c>
    </row>
    <row r="7" spans="2:20" ht="18.75">
      <c r="B7" s="19">
        <v>8</v>
      </c>
      <c r="C7" s="1">
        <v>2</v>
      </c>
      <c r="D7" s="1" t="s">
        <v>85</v>
      </c>
      <c r="E7" s="93" t="s">
        <v>64</v>
      </c>
      <c r="F7" s="23"/>
      <c r="G7" s="33">
        <v>4.5</v>
      </c>
      <c r="H7" s="28">
        <v>1</v>
      </c>
      <c r="I7" s="53">
        <f t="shared" si="2"/>
        <v>61</v>
      </c>
      <c r="J7" s="56">
        <f t="shared" si="3"/>
        <v>7</v>
      </c>
      <c r="K7" s="33">
        <v>5</v>
      </c>
      <c r="L7" s="28">
        <v>5</v>
      </c>
      <c r="M7" s="53">
        <f t="shared" si="4"/>
        <v>71</v>
      </c>
      <c r="N7" s="56">
        <f t="shared" si="5"/>
        <v>6</v>
      </c>
      <c r="O7" s="50">
        <f t="shared" si="6"/>
        <v>13</v>
      </c>
      <c r="P7" s="47">
        <f t="shared" si="0"/>
        <v>9.5</v>
      </c>
      <c r="Q7" s="29">
        <f t="shared" si="1"/>
        <v>6</v>
      </c>
      <c r="R7" s="38">
        <f t="shared" si="7"/>
        <v>583</v>
      </c>
      <c r="S7" s="44">
        <f t="shared" si="8"/>
        <v>8</v>
      </c>
      <c r="T7" s="41">
        <v>5</v>
      </c>
    </row>
    <row r="8" spans="2:20" ht="18.75">
      <c r="B8" s="19">
        <v>11</v>
      </c>
      <c r="C8" s="1">
        <v>5</v>
      </c>
      <c r="D8" s="1" t="s">
        <v>92</v>
      </c>
      <c r="E8" s="93" t="s">
        <v>65</v>
      </c>
      <c r="F8" s="23"/>
      <c r="G8" s="33">
        <v>9</v>
      </c>
      <c r="H8" s="28">
        <v>2</v>
      </c>
      <c r="I8" s="53">
        <f t="shared" si="2"/>
        <v>89</v>
      </c>
      <c r="J8" s="56">
        <f t="shared" si="3"/>
        <v>5</v>
      </c>
      <c r="K8" s="33">
        <v>7.5</v>
      </c>
      <c r="L8" s="28">
        <v>2</v>
      </c>
      <c r="M8" s="53">
        <f t="shared" si="4"/>
        <v>112</v>
      </c>
      <c r="N8" s="56">
        <f t="shared" si="5"/>
        <v>3</v>
      </c>
      <c r="O8" s="50">
        <f t="shared" si="6"/>
        <v>8</v>
      </c>
      <c r="P8" s="47">
        <f t="shared" si="0"/>
        <v>16.5</v>
      </c>
      <c r="Q8" s="29">
        <f t="shared" si="1"/>
        <v>4</v>
      </c>
      <c r="R8" s="38">
        <f t="shared" si="7"/>
        <v>1443</v>
      </c>
      <c r="S8" s="44">
        <f t="shared" si="8"/>
        <v>2</v>
      </c>
      <c r="T8" s="41">
        <v>35</v>
      </c>
    </row>
    <row r="9" spans="2:20" ht="18.75">
      <c r="B9" s="19">
        <v>7</v>
      </c>
      <c r="C9" s="1">
        <v>1</v>
      </c>
      <c r="D9" s="2" t="s">
        <v>99</v>
      </c>
      <c r="E9" s="93" t="s">
        <v>66</v>
      </c>
      <c r="F9" s="23"/>
      <c r="G9" s="33">
        <v>9</v>
      </c>
      <c r="H9" s="28">
        <v>4</v>
      </c>
      <c r="I9" s="53">
        <f t="shared" si="2"/>
        <v>93</v>
      </c>
      <c r="J9" s="56">
        <f t="shared" si="3"/>
        <v>4</v>
      </c>
      <c r="K9" s="33">
        <v>5.5</v>
      </c>
      <c r="L9" s="28">
        <v>2</v>
      </c>
      <c r="M9" s="53">
        <f t="shared" si="4"/>
        <v>88</v>
      </c>
      <c r="N9" s="56">
        <f t="shared" si="5"/>
        <v>5</v>
      </c>
      <c r="O9" s="50">
        <f t="shared" si="6"/>
        <v>9</v>
      </c>
      <c r="P9" s="47">
        <f t="shared" si="0"/>
        <v>14.5</v>
      </c>
      <c r="Q9" s="29">
        <f t="shared" si="1"/>
        <v>6</v>
      </c>
      <c r="R9" s="38">
        <f t="shared" si="7"/>
        <v>1159</v>
      </c>
      <c r="S9" s="44">
        <f t="shared" si="8"/>
        <v>3</v>
      </c>
      <c r="T9" s="41">
        <v>30</v>
      </c>
    </row>
    <row r="10" spans="2:20" ht="18.75">
      <c r="B10" s="19">
        <v>3</v>
      </c>
      <c r="C10" s="1">
        <v>9</v>
      </c>
      <c r="D10" s="1" t="s">
        <v>117</v>
      </c>
      <c r="E10" s="93" t="s">
        <v>67</v>
      </c>
      <c r="F10" s="23"/>
      <c r="G10" s="33">
        <v>10.5</v>
      </c>
      <c r="H10" s="28">
        <v>2</v>
      </c>
      <c r="I10" s="53">
        <f t="shared" si="2"/>
        <v>113</v>
      </c>
      <c r="J10" s="56">
        <f t="shared" si="3"/>
        <v>3</v>
      </c>
      <c r="K10" s="33">
        <v>3.5</v>
      </c>
      <c r="L10" s="28">
        <v>2</v>
      </c>
      <c r="M10" s="53">
        <f t="shared" si="4"/>
        <v>52</v>
      </c>
      <c r="N10" s="56">
        <f t="shared" si="5"/>
        <v>8</v>
      </c>
      <c r="O10" s="50">
        <f t="shared" si="6"/>
        <v>11</v>
      </c>
      <c r="P10" s="47">
        <f t="shared" si="0"/>
        <v>14</v>
      </c>
      <c r="Q10" s="29">
        <f t="shared" si="1"/>
        <v>4</v>
      </c>
      <c r="R10" s="38">
        <f t="shared" si="7"/>
        <v>879</v>
      </c>
      <c r="S10" s="44">
        <f t="shared" si="8"/>
        <v>6</v>
      </c>
      <c r="T10" s="41">
        <v>15</v>
      </c>
    </row>
    <row r="11" spans="2:20" ht="18.75">
      <c r="B11" s="19">
        <v>6</v>
      </c>
      <c r="C11" s="1">
        <v>12</v>
      </c>
      <c r="D11" s="1" t="s">
        <v>115</v>
      </c>
      <c r="E11" s="93" t="s">
        <v>68</v>
      </c>
      <c r="F11" s="23"/>
      <c r="G11" s="33">
        <v>11.5</v>
      </c>
      <c r="H11" s="28">
        <v>4</v>
      </c>
      <c r="I11" s="53">
        <f t="shared" si="2"/>
        <v>129</v>
      </c>
      <c r="J11" s="56">
        <f t="shared" si="3"/>
        <v>2</v>
      </c>
      <c r="K11" s="33">
        <v>8</v>
      </c>
      <c r="L11" s="28">
        <v>3</v>
      </c>
      <c r="M11" s="53">
        <f t="shared" si="4"/>
        <v>128</v>
      </c>
      <c r="N11" s="56">
        <f t="shared" si="5"/>
        <v>2</v>
      </c>
      <c r="O11" s="50">
        <f t="shared" si="6"/>
        <v>4</v>
      </c>
      <c r="P11" s="47">
        <f t="shared" si="0"/>
        <v>19.5</v>
      </c>
      <c r="Q11" s="29">
        <f t="shared" si="1"/>
        <v>7</v>
      </c>
      <c r="R11" s="38">
        <f t="shared" si="7"/>
        <v>1595</v>
      </c>
      <c r="S11" s="44">
        <f t="shared" si="8"/>
        <v>1</v>
      </c>
      <c r="T11" s="41">
        <v>40</v>
      </c>
    </row>
    <row r="12" spans="2:20" ht="18.75">
      <c r="B12" s="19">
        <v>5</v>
      </c>
      <c r="C12" s="1">
        <v>11</v>
      </c>
      <c r="D12" s="1" t="s">
        <v>95</v>
      </c>
      <c r="E12" s="93" t="s">
        <v>69</v>
      </c>
      <c r="F12" s="23"/>
      <c r="G12" s="33">
        <v>1</v>
      </c>
      <c r="H12" s="28">
        <v>1</v>
      </c>
      <c r="I12" s="53">
        <f t="shared" si="2"/>
        <v>13</v>
      </c>
      <c r="J12" s="56">
        <f t="shared" si="3"/>
        <v>11</v>
      </c>
      <c r="K12" s="33">
        <v>7</v>
      </c>
      <c r="L12" s="28">
        <v>3</v>
      </c>
      <c r="M12" s="53">
        <f t="shared" si="4"/>
        <v>104</v>
      </c>
      <c r="N12" s="56">
        <f t="shared" si="5"/>
        <v>4</v>
      </c>
      <c r="O12" s="50">
        <f t="shared" si="6"/>
        <v>15</v>
      </c>
      <c r="P12" s="47">
        <f t="shared" si="0"/>
        <v>8</v>
      </c>
      <c r="Q12" s="29">
        <f t="shared" si="1"/>
        <v>4</v>
      </c>
      <c r="R12" s="38">
        <f t="shared" si="7"/>
        <v>435</v>
      </c>
      <c r="S12" s="44">
        <f t="shared" si="8"/>
        <v>9</v>
      </c>
      <c r="T12" s="41">
        <v>0</v>
      </c>
    </row>
    <row r="13" spans="2:20" ht="18.75">
      <c r="B13" s="19">
        <v>4</v>
      </c>
      <c r="C13" s="1">
        <v>10</v>
      </c>
      <c r="D13" s="1" t="s">
        <v>134</v>
      </c>
      <c r="E13" s="93" t="s">
        <v>70</v>
      </c>
      <c r="F13" s="23"/>
      <c r="G13" s="33">
        <v>5</v>
      </c>
      <c r="H13" s="28">
        <v>3</v>
      </c>
      <c r="I13" s="53">
        <f t="shared" si="2"/>
        <v>79</v>
      </c>
      <c r="J13" s="56">
        <f t="shared" si="3"/>
        <v>6</v>
      </c>
      <c r="K13" s="33">
        <v>5</v>
      </c>
      <c r="L13" s="28">
        <v>2</v>
      </c>
      <c r="M13" s="53">
        <f t="shared" si="4"/>
        <v>64</v>
      </c>
      <c r="N13" s="56">
        <f t="shared" si="5"/>
        <v>7</v>
      </c>
      <c r="O13" s="50">
        <f t="shared" si="6"/>
        <v>13</v>
      </c>
      <c r="P13" s="47">
        <f t="shared" si="0"/>
        <v>10</v>
      </c>
      <c r="Q13" s="29">
        <f t="shared" si="1"/>
        <v>5</v>
      </c>
      <c r="R13" s="38">
        <f t="shared" si="7"/>
        <v>594</v>
      </c>
      <c r="S13" s="44">
        <f t="shared" si="8"/>
        <v>7</v>
      </c>
      <c r="T13" s="41">
        <v>10</v>
      </c>
    </row>
    <row r="14" spans="2:20" ht="18.75">
      <c r="B14" s="19">
        <v>10</v>
      </c>
      <c r="C14" s="1">
        <v>4</v>
      </c>
      <c r="D14" s="3" t="s">
        <v>135</v>
      </c>
      <c r="E14" s="93" t="s">
        <v>71</v>
      </c>
      <c r="F14" s="23"/>
      <c r="G14" s="33">
        <v>3.5</v>
      </c>
      <c r="H14" s="28">
        <v>3</v>
      </c>
      <c r="I14" s="53">
        <f t="shared" si="2"/>
        <v>55</v>
      </c>
      <c r="J14" s="56">
        <f t="shared" si="3"/>
        <v>8</v>
      </c>
      <c r="K14" s="33">
        <v>9.5</v>
      </c>
      <c r="L14" s="28">
        <v>3</v>
      </c>
      <c r="M14" s="53">
        <f t="shared" si="4"/>
        <v>140</v>
      </c>
      <c r="N14" s="56">
        <f t="shared" si="5"/>
        <v>1</v>
      </c>
      <c r="O14" s="50">
        <f t="shared" si="6"/>
        <v>9</v>
      </c>
      <c r="P14" s="47">
        <f t="shared" si="0"/>
        <v>13</v>
      </c>
      <c r="Q14" s="29">
        <f t="shared" si="1"/>
        <v>6</v>
      </c>
      <c r="R14" s="38">
        <f t="shared" si="7"/>
        <v>1135</v>
      </c>
      <c r="S14" s="44">
        <f t="shared" si="8"/>
        <v>4</v>
      </c>
      <c r="T14" s="41">
        <v>25</v>
      </c>
    </row>
    <row r="15" spans="2:20" ht="19.5" thickBot="1">
      <c r="B15" s="20">
        <v>1</v>
      </c>
      <c r="C15" s="21">
        <v>7</v>
      </c>
      <c r="D15" s="21" t="s">
        <v>98</v>
      </c>
      <c r="E15" s="93" t="s">
        <v>72</v>
      </c>
      <c r="F15" s="24"/>
      <c r="G15" s="34">
        <v>14.5</v>
      </c>
      <c r="H15" s="35">
        <v>5</v>
      </c>
      <c r="I15" s="54">
        <f t="shared" si="2"/>
        <v>143</v>
      </c>
      <c r="J15" s="57">
        <f t="shared" si="3"/>
        <v>1</v>
      </c>
      <c r="K15" s="34">
        <v>1</v>
      </c>
      <c r="L15" s="35">
        <v>1</v>
      </c>
      <c r="M15" s="54">
        <f t="shared" si="4"/>
        <v>26</v>
      </c>
      <c r="N15" s="57">
        <f t="shared" si="5"/>
        <v>10</v>
      </c>
      <c r="O15" s="51">
        <f t="shared" si="6"/>
        <v>11</v>
      </c>
      <c r="P15" s="48">
        <f t="shared" si="0"/>
        <v>15.5</v>
      </c>
      <c r="Q15" s="36">
        <f t="shared" si="1"/>
        <v>6</v>
      </c>
      <c r="R15" s="39">
        <f t="shared" si="7"/>
        <v>907</v>
      </c>
      <c r="S15" s="45">
        <f t="shared" si="8"/>
        <v>5</v>
      </c>
      <c r="T15" s="42">
        <v>20</v>
      </c>
    </row>
    <row r="16" spans="2:20" ht="12.75">
      <c r="B16" s="94"/>
      <c r="C16" s="94"/>
      <c r="D16" s="94"/>
      <c r="E16" s="94"/>
      <c r="F16" s="94"/>
      <c r="G16" s="94"/>
      <c r="H16" s="94"/>
      <c r="I16" s="94"/>
      <c r="J16" s="94">
        <f>SUM(J4:J15)</f>
        <v>78</v>
      </c>
      <c r="K16" s="94"/>
      <c r="L16" s="94"/>
      <c r="M16" s="94"/>
      <c r="N16" s="94">
        <f>SUM(N4:N15)</f>
        <v>78</v>
      </c>
      <c r="O16" s="94">
        <f>SUM(O4:O15)</f>
        <v>156</v>
      </c>
      <c r="P16" s="94"/>
      <c r="Q16" s="94"/>
      <c r="R16" s="94"/>
      <c r="S16" s="94"/>
      <c r="T16" s="94">
        <f>SUM(T4:T15)</f>
        <v>180</v>
      </c>
    </row>
    <row r="17" ht="12.75">
      <c r="C17" t="s">
        <v>145</v>
      </c>
    </row>
    <row r="19" ht="12.75">
      <c r="C19" t="s">
        <v>149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lenovo</cp:lastModifiedBy>
  <cp:lastPrinted>2016-08-28T13:33:52Z</cp:lastPrinted>
  <dcterms:created xsi:type="dcterms:W3CDTF">2013-01-10T11:46:53Z</dcterms:created>
  <dcterms:modified xsi:type="dcterms:W3CDTF">2016-08-28T19:17:47Z</dcterms:modified>
  <cp:category/>
  <cp:version/>
  <cp:contentType/>
  <cp:contentStatus/>
</cp:coreProperties>
</file>